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EC716EFE-1A37-418E-A8B0-C149DFEFA778}" xr6:coauthVersionLast="47" xr6:coauthVersionMax="47" xr10:uidLastSave="{F39479D8-2DFC-4AB3-A074-522DC4BD620A}"/>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304" i="15" l="1"/>
  <c r="D224" i="5"/>
  <c r="D139" i="21"/>
  <c r="D1165" i="21"/>
  <c r="D1253" i="22"/>
  <c r="D228" i="5"/>
  <c r="CG20" i="9"/>
  <c r="DC3" i="19" s="1"/>
  <c r="D238" i="5"/>
  <c r="D157" i="14"/>
  <c r="D34" i="13"/>
  <c r="D198" i="18"/>
  <c r="D108" i="13"/>
  <c r="D308" i="15"/>
  <c r="D1249" i="22"/>
  <c r="D51" i="13"/>
  <c r="D70" i="13"/>
  <c r="D82" i="13"/>
  <c r="D90" i="13"/>
  <c r="D668" i="21"/>
  <c r="D672" i="21"/>
  <c r="D723" i="21"/>
  <c r="D424" i="22"/>
  <c r="D1336" i="22"/>
  <c r="D1332" i="22"/>
  <c r="D187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543" i="14"/>
  <c r="D50" i="15"/>
  <c r="D69" i="15"/>
  <c r="D146" i="15"/>
  <c r="D150" i="15"/>
  <c r="D162" i="15"/>
  <c r="D185" i="15"/>
  <c r="D35" i="13"/>
  <c r="D75" i="13"/>
  <c r="D678"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39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67" i="5"/>
  <c r="D89" i="5"/>
  <c r="D108" i="5"/>
  <c r="D112" i="5"/>
  <c r="D143"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29" i="15"/>
  <c r="D52" i="15"/>
  <c r="D68" i="15"/>
  <c r="D113" i="15"/>
  <c r="D114" i="15"/>
  <c r="D203" i="15"/>
  <c r="D204" i="15"/>
  <c r="D205" i="15"/>
  <c r="D231" i="15"/>
  <c r="D151" i="14"/>
  <c r="D143"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561" i="22"/>
  <c r="D29" i="13"/>
  <c r="D42" i="13"/>
  <c r="D47" i="13"/>
  <c r="D50" i="13"/>
  <c r="D159" i="14"/>
  <c r="D394" i="14"/>
  <c r="D432" i="14"/>
  <c r="D428" i="14"/>
  <c r="D424" i="14"/>
  <c r="D420" i="14"/>
  <c r="D416" i="14"/>
  <c r="D505" i="14"/>
  <c r="D489" i="14"/>
  <c r="D535" i="14"/>
  <c r="D584" i="14"/>
  <c r="D579" i="14"/>
  <c r="D736" i="14"/>
  <c r="D67" i="15"/>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15" i="15"/>
  <c r="D120" i="15"/>
  <c r="D166" i="15"/>
  <c r="D193" i="15"/>
  <c r="D225" i="15"/>
  <c r="D226" i="15"/>
  <c r="D227" i="15"/>
  <c r="D228" i="15"/>
  <c r="D229" i="15"/>
  <c r="D240" i="15"/>
  <c r="D259" i="15"/>
  <c r="D264" i="15"/>
  <c r="D295"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3"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35" i="15"/>
  <c r="D37" i="15"/>
  <c r="D38" i="15"/>
  <c r="D42" i="15"/>
  <c r="D43" i="15"/>
  <c r="D82" i="15"/>
  <c r="D107" i="15"/>
  <c r="D123" i="15"/>
  <c r="D153" i="15"/>
  <c r="D156" i="15"/>
  <c r="D157" i="15"/>
  <c r="D158" i="15"/>
  <c r="E172" i="15"/>
  <c r="D188" i="15"/>
  <c r="D192" i="15"/>
  <c r="D198" i="15"/>
  <c r="D201" i="15"/>
  <c r="D202" i="15"/>
  <c r="D223" i="15"/>
  <c r="D239" i="15"/>
  <c r="D257"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1" i="15"/>
  <c r="D182" i="15"/>
  <c r="D183" i="15"/>
  <c r="D195" i="15"/>
  <c r="D219" i="15"/>
  <c r="D220" i="15"/>
  <c r="D221" i="15"/>
  <c r="D233" i="15"/>
  <c r="D234" i="15"/>
  <c r="D235" i="15"/>
  <c r="D236" i="15"/>
  <c r="D237" i="15"/>
  <c r="D275" i="15"/>
  <c r="D298" i="15"/>
  <c r="D310" i="15"/>
  <c r="D317" i="15"/>
  <c r="D318" i="15"/>
  <c r="D333" i="15"/>
  <c r="D342" i="15"/>
  <c r="D347" i="15"/>
  <c r="D657" i="22"/>
  <c r="D649" i="22"/>
  <c r="D641" i="22"/>
  <c r="D734" i="22"/>
  <c r="D718" i="22"/>
  <c r="D761" i="22"/>
  <c r="D753" i="22"/>
  <c r="D807" i="22"/>
  <c r="D356" i="15"/>
  <c r="D49" i="22"/>
  <c r="D75" i="22"/>
  <c r="D67" i="22"/>
  <c r="D115" i="22"/>
  <c r="D162" i="22"/>
  <c r="D161" i="22"/>
  <c r="D154" i="22"/>
  <c r="D153" i="22"/>
  <c r="D146" i="22"/>
  <c r="D145" i="22"/>
  <c r="D203" i="22"/>
  <c r="D195" i="22"/>
  <c r="D187" i="22"/>
  <c r="D238" i="22"/>
  <c r="D230" i="22"/>
  <c r="D222" i="22"/>
  <c r="D357" i="22"/>
  <c r="D349" i="22"/>
  <c r="D341" i="22"/>
  <c r="D333"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245"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9" i="5"/>
  <c r="D78" i="5"/>
  <c r="D109" i="5"/>
  <c r="D117" i="5"/>
  <c r="D125" i="5"/>
  <c r="D145" i="5"/>
  <c r="D146" i="5"/>
  <c r="D153" i="5"/>
  <c r="D181" i="5"/>
  <c r="D182" i="5"/>
  <c r="D189" i="5"/>
  <c r="D190" i="5"/>
  <c r="D197" i="5"/>
  <c r="D219" i="5"/>
  <c r="D68" i="18"/>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05"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1"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05"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05" i="14"/>
  <c r="D198" i="14"/>
  <c r="D190" i="14"/>
  <c r="D182" i="14"/>
  <c r="D233" i="14"/>
  <c r="D224" i="14"/>
  <c r="D278" i="14"/>
  <c r="D270" i="14"/>
  <c r="D262" i="14"/>
  <c r="D357" i="14"/>
  <c r="D354" i="14"/>
  <c r="D353" i="14"/>
  <c r="D350" i="14"/>
  <c r="D349" i="14"/>
  <c r="D346" i="14"/>
  <c r="D345" i="14"/>
  <c r="D342" i="14"/>
  <c r="D341" i="14"/>
  <c r="D338" i="14"/>
  <c r="D337" i="14"/>
  <c r="D334" i="14"/>
  <c r="D333" i="14"/>
  <c r="D385" i="14"/>
  <c r="D381" i="14"/>
  <c r="D468" i="14"/>
  <c r="D460" i="14"/>
  <c r="D452" i="14"/>
  <c r="D545" i="14"/>
  <c r="D537" i="14"/>
  <c r="D529" i="14"/>
  <c r="D621" i="14"/>
  <c r="D613" i="14"/>
  <c r="D605" i="14"/>
  <c r="D685" i="14"/>
  <c r="D677" i="14"/>
  <c r="D675"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202" i="14"/>
  <c r="D194" i="14"/>
  <c r="D186" i="14"/>
  <c r="D228" i="14"/>
  <c r="D274" i="14"/>
  <c r="D266" i="14"/>
  <c r="D258" i="14"/>
  <c r="D319" i="14"/>
  <c r="D316" i="14"/>
  <c r="D315" i="14"/>
  <c r="D312" i="14"/>
  <c r="D311" i="14"/>
  <c r="D308" i="14"/>
  <c r="D307" i="14"/>
  <c r="D304" i="14"/>
  <c r="D303" i="14"/>
  <c r="D300" i="14"/>
  <c r="D299" i="14"/>
  <c r="D296" i="14"/>
  <c r="D295" i="14"/>
  <c r="D392" i="14"/>
  <c r="D376" i="14"/>
  <c r="D430" i="14"/>
  <c r="D426" i="14"/>
  <c r="D422" i="14"/>
  <c r="D418" i="14"/>
  <c r="D414" i="14"/>
  <c r="D464" i="14"/>
  <c r="D525" i="14"/>
  <c r="D617" i="14"/>
  <c r="D609" i="14"/>
  <c r="D601" i="14"/>
  <c r="D637"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27"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15"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05" i="18"/>
  <c r="D113" i="18"/>
  <c r="D114" i="18"/>
  <c r="D129" i="18"/>
  <c r="D145" i="18"/>
  <c r="D153" i="18"/>
  <c r="D161" i="18"/>
  <c r="D188" i="18"/>
  <c r="D196" i="18"/>
  <c r="D148" i="18"/>
  <c r="D156" i="18"/>
  <c r="D164" i="18"/>
  <c r="D183" i="18"/>
  <c r="D191" i="18"/>
  <c r="D199" i="18"/>
  <c r="D200" i="18"/>
  <c r="D192" i="18"/>
  <c r="D203" i="18"/>
  <c r="D204" i="18"/>
  <c r="D29"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65" i="22"/>
  <c r="D1864" i="22"/>
  <c r="D1857" i="22"/>
  <c r="D1856" i="22"/>
  <c r="D1777" i="22"/>
  <c r="D1800" i="22"/>
  <c r="D1799" i="22"/>
  <c r="D1796" i="22"/>
  <c r="D1795" i="22"/>
  <c r="D1747" i="22"/>
  <c r="D1746" i="22"/>
  <c r="D1739" i="22"/>
  <c r="D1763" i="22"/>
  <c r="D1762" i="22"/>
  <c r="D1755" i="22"/>
  <c r="D1754" i="22"/>
  <c r="D1724" i="22"/>
  <c r="D1723" i="22"/>
  <c r="D1720" i="22"/>
  <c r="D1719" i="22"/>
  <c r="D1716" i="22"/>
  <c r="D1715" i="22"/>
  <c r="D1712" i="22"/>
  <c r="D1711" i="22"/>
  <c r="D1708" i="22"/>
  <c r="D1707" i="22"/>
  <c r="D1704" i="22"/>
  <c r="D1703" i="22"/>
  <c r="D1709" i="22"/>
  <c r="D1705" i="22"/>
  <c r="D1701" i="22"/>
  <c r="D1679" i="22"/>
  <c r="D1678" i="22"/>
  <c r="D1671" i="22"/>
  <c r="D1670" i="22"/>
  <c r="D1663" i="22"/>
  <c r="D1686" i="22"/>
  <c r="D1685" i="22"/>
  <c r="D1649" i="22"/>
  <c r="D1645" i="22"/>
  <c r="D1641" i="22"/>
  <c r="D1637" i="22"/>
  <c r="D1633" i="22"/>
  <c r="D1629" i="22"/>
  <c r="D1625" i="22"/>
  <c r="D1587" i="22"/>
  <c r="D1611" i="22"/>
  <c r="D1607" i="22"/>
  <c r="D1603" i="22"/>
  <c r="D1599" i="22"/>
  <c r="D1595" i="22"/>
  <c r="D1591" i="22"/>
  <c r="D1590" i="22"/>
  <c r="D1572" i="22"/>
  <c r="D1571" i="22"/>
  <c r="D1568" i="22"/>
  <c r="D1567" i="22"/>
  <c r="D1564" i="22"/>
  <c r="D1563" i="22"/>
  <c r="D1560" i="22"/>
  <c r="D1559" i="22"/>
  <c r="D1549" i="22"/>
  <c r="D1573" i="22"/>
  <c r="D1569" i="22"/>
  <c r="D1565" i="22"/>
  <c r="D1561" i="22"/>
  <c r="D1557" i="22"/>
  <c r="D1556" i="22"/>
  <c r="D1534" i="22"/>
  <c r="D1533" i="22"/>
  <c r="D1530" i="22"/>
  <c r="D1529" i="22"/>
  <c r="D1526" i="22"/>
  <c r="D1525" i="22"/>
  <c r="D1522" i="22"/>
  <c r="D1521" i="22"/>
  <c r="D1518" i="22"/>
  <c r="D1511" i="22"/>
  <c r="D1535" i="22"/>
  <c r="D1531" i="22"/>
  <c r="D1527" i="22"/>
  <c r="D1523" i="22"/>
  <c r="D1519" i="22"/>
  <c r="D1497" i="22"/>
  <c r="D1496" i="22"/>
  <c r="D1489" i="22"/>
  <c r="D1488" i="22"/>
  <c r="D1481" i="22"/>
  <c r="D1480" i="22"/>
  <c r="D1479" i="22"/>
  <c r="D1476" i="22"/>
  <c r="D1475" i="22"/>
  <c r="D1477" i="22"/>
  <c r="D1473" i="22"/>
  <c r="D1485" i="22"/>
  <c r="D1484" i="22"/>
  <c r="D1435" i="22"/>
  <c r="D1459" i="22"/>
  <c r="D1455" i="22"/>
  <c r="D1451" i="22"/>
  <c r="D1447" i="22"/>
  <c r="D1443" i="22"/>
  <c r="D1438" i="22"/>
  <c r="D1417" i="22"/>
  <c r="D1409" i="22"/>
  <c r="D1404" i="22"/>
  <c r="D1400" i="22"/>
  <c r="D1421" i="22"/>
  <c r="D1413" i="22"/>
  <c r="D1359" i="22"/>
  <c r="D1382" i="22"/>
  <c r="D1378" i="22"/>
  <c r="D1374" i="22"/>
  <c r="D1370" i="22"/>
  <c r="D1366" i="22"/>
  <c r="D1344" i="22"/>
  <c r="D1343" i="22"/>
  <c r="D1340" i="22"/>
  <c r="D1337" i="22"/>
  <c r="D1333" i="22"/>
  <c r="D1329" i="22"/>
  <c r="D1325" i="22"/>
  <c r="D1321" i="22"/>
  <c r="D1291" i="22"/>
  <c r="D1290"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07" i="22"/>
  <c r="D1218" i="22"/>
  <c r="D1217" i="22"/>
  <c r="D1214" i="22"/>
  <c r="D1213" i="22"/>
  <c r="D1227" i="22"/>
  <c r="D1226" i="22"/>
  <c r="D1219" i="22"/>
  <c r="D1215" i="22"/>
  <c r="D1210" i="22"/>
  <c r="D1193" i="22"/>
  <c r="D1189" i="22"/>
  <c r="D1185" i="22"/>
  <c r="D1181" i="22"/>
  <c r="D1177" i="22"/>
  <c r="D1173" i="22"/>
  <c r="D1169" i="22"/>
  <c r="D1155" i="22"/>
  <c r="D1151" i="22"/>
  <c r="D1147" i="22"/>
  <c r="D1143" i="22"/>
  <c r="D1139" i="22"/>
  <c r="D1135" i="22"/>
  <c r="D1131" i="22"/>
  <c r="D1109" i="22"/>
  <c r="D1093" i="22"/>
  <c r="D1105" i="22"/>
  <c r="D1101" i="22"/>
  <c r="D1063" i="22"/>
  <c r="D1061" i="22"/>
  <c r="D1059" i="22"/>
  <c r="D1057" i="22"/>
  <c r="D1055" i="22"/>
  <c r="D1078" i="22"/>
  <c r="D1074" i="22"/>
  <c r="D1079" i="22"/>
  <c r="D1077" i="22"/>
  <c r="D1075" i="22"/>
  <c r="D1073" i="22"/>
  <c r="D1070" i="22"/>
  <c r="D1066" i="22"/>
  <c r="D1041" i="22"/>
  <c r="D1037" i="22"/>
  <c r="D1033" i="22"/>
  <c r="D1029" i="22"/>
  <c r="D1025" i="22"/>
  <c r="D1021" i="22"/>
  <c r="D987" i="22"/>
  <c r="D986" i="22"/>
  <c r="D995" i="22"/>
  <c r="D991" i="22"/>
  <c r="D990" i="22"/>
  <c r="D983" i="22"/>
  <c r="D979" i="22"/>
  <c r="D965" i="22"/>
  <c r="D961" i="22"/>
  <c r="D957" i="22"/>
  <c r="D953" i="22"/>
  <c r="D949" i="22"/>
  <c r="D945" i="22"/>
  <c r="D941" i="22"/>
  <c r="D903" i="22"/>
  <c r="D889" i="22"/>
  <c r="D888" i="22"/>
  <c r="D881" i="22"/>
  <c r="D880" i="22"/>
  <c r="D873" i="22"/>
  <c r="D872" i="22"/>
  <c r="D865" i="22"/>
  <c r="D850" i="22"/>
  <c r="D849" i="22"/>
  <c r="D846" i="22"/>
  <c r="D845" i="22"/>
  <c r="D842" i="22"/>
  <c r="D841" i="22"/>
  <c r="D838" i="22"/>
  <c r="D837" i="22"/>
  <c r="D834" i="22"/>
  <c r="D833" i="22"/>
  <c r="D830" i="22"/>
  <c r="D829" i="22"/>
  <c r="D808" i="22"/>
  <c r="D797" i="22"/>
  <c r="D796" i="22"/>
  <c r="D789" i="22"/>
  <c r="D804" i="22"/>
  <c r="D803" i="22"/>
  <c r="D774" i="22"/>
  <c r="D773" i="22"/>
  <c r="D763" i="22"/>
  <c r="D759" i="22"/>
  <c r="D755" i="22"/>
  <c r="D751" i="22"/>
  <c r="D775" i="22"/>
  <c r="D770" i="22"/>
  <c r="D737" i="22"/>
  <c r="D736" i="22"/>
  <c r="D729" i="22"/>
  <c r="D728" i="22"/>
  <c r="D721" i="22"/>
  <c r="D720" i="22"/>
  <c r="D713" i="22"/>
  <c r="D699" i="22"/>
  <c r="D698" i="22"/>
  <c r="D691" i="22"/>
  <c r="D690" i="22"/>
  <c r="D683" i="22"/>
  <c r="D682" i="22"/>
  <c r="D675" i="22"/>
  <c r="D695" i="22"/>
  <c r="D694" i="22"/>
  <c r="D687" i="22"/>
  <c r="D686" i="22"/>
  <c r="D679" i="22"/>
  <c r="D678" i="22"/>
  <c r="D661" i="22"/>
  <c r="D660" i="22"/>
  <c r="D653" i="22"/>
  <c r="D652" i="22"/>
  <c r="D645" i="22"/>
  <c r="D644" i="22"/>
  <c r="D637" i="22"/>
  <c r="D619" i="22"/>
  <c r="D618" i="22"/>
  <c r="D611" i="22"/>
  <c r="D610" i="22"/>
  <c r="D603" i="22"/>
  <c r="D602" i="22"/>
  <c r="D601" i="22"/>
  <c r="D599"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23" i="22"/>
  <c r="D547" i="22"/>
  <c r="D543" i="22"/>
  <c r="D539" i="22"/>
  <c r="D535" i="22"/>
  <c r="D530" i="22"/>
  <c r="D529" i="22"/>
  <c r="D526" i="22"/>
  <c r="D493" i="22"/>
  <c r="D492" i="22"/>
  <c r="D485" i="22"/>
  <c r="D508" i="22"/>
  <c r="D507" i="22"/>
  <c r="D504" i="22"/>
  <c r="D503" i="22"/>
  <c r="D500" i="22"/>
  <c r="D499" i="22"/>
  <c r="D462" i="22"/>
  <c r="D447" i="22"/>
  <c r="D433" i="22"/>
  <c r="D429" i="22"/>
  <c r="D425" i="22"/>
  <c r="D421" i="22"/>
  <c r="D417" i="22"/>
  <c r="D413" i="22"/>
  <c r="D409" i="22"/>
  <c r="D371" i="22"/>
  <c r="D356" i="22"/>
  <c r="D355" i="22"/>
  <c r="D352" i="22"/>
  <c r="D351" i="22"/>
  <c r="D348" i="22"/>
  <c r="D347" i="22"/>
  <c r="D344" i="22"/>
  <c r="D343" i="22"/>
  <c r="D340" i="22"/>
  <c r="D339" i="22"/>
  <c r="D336" i="22"/>
  <c r="D335" i="22"/>
  <c r="D319" i="22"/>
  <c r="D318" i="22"/>
  <c r="D311" i="22"/>
  <c r="D310" i="22"/>
  <c r="D303" i="22"/>
  <c r="D302" i="22"/>
  <c r="D295" i="22"/>
  <c r="D315" i="22"/>
  <c r="D314" i="22"/>
  <c r="D307" i="22"/>
  <c r="D306" i="22"/>
  <c r="D299" i="22"/>
  <c r="D298" i="22"/>
  <c r="D280" i="22"/>
  <c r="D279" i="22"/>
  <c r="D276" i="22"/>
  <c r="D275" i="22"/>
  <c r="D272" i="22"/>
  <c r="D271" i="22"/>
  <c r="D268" i="22"/>
  <c r="D267" i="22"/>
  <c r="D264" i="22"/>
  <c r="D263" i="22"/>
  <c r="D260" i="22"/>
  <c r="D259" i="22"/>
  <c r="D257" i="22"/>
  <c r="D243" i="22"/>
  <c r="D242" i="22"/>
  <c r="D235" i="22"/>
  <c r="D234" i="22"/>
  <c r="D227" i="22"/>
  <c r="D226" i="22"/>
  <c r="D219" i="22"/>
  <c r="D181" i="22"/>
  <c r="D205" i="22"/>
  <c r="D201" i="22"/>
  <c r="D197" i="22"/>
  <c r="D193" i="22"/>
  <c r="D189" i="22"/>
  <c r="D185" i="22"/>
  <c r="D184" i="22"/>
  <c r="D159" i="22"/>
  <c r="D158" i="22"/>
  <c r="D151" i="22"/>
  <c r="D150" i="22"/>
  <c r="D143" i="22"/>
  <c r="D166" i="22"/>
  <c r="D165" i="22"/>
  <c r="D128" i="22"/>
  <c r="D127" i="22"/>
  <c r="D117" i="22"/>
  <c r="D116" i="22"/>
  <c r="D105" i="22"/>
  <c r="D129" i="22"/>
  <c r="D124" i="22"/>
  <c r="D123" i="22"/>
  <c r="D112" i="22"/>
  <c r="D87" i="22"/>
  <c r="D86" i="22"/>
  <c r="D79" i="22"/>
  <c r="D78" i="22"/>
  <c r="D74" i="22"/>
  <c r="D73" i="22"/>
  <c r="D70" i="22"/>
  <c r="D69" i="22"/>
  <c r="D37" i="22"/>
  <c r="D36" i="22"/>
  <c r="D29" i="22"/>
  <c r="D52" i="22"/>
  <c r="D51" i="22"/>
  <c r="D48" i="22"/>
  <c r="D47" i="22"/>
  <c r="D44" i="22"/>
  <c r="D43" i="22"/>
  <c r="D729" i="14"/>
  <c r="D728" i="14"/>
  <c r="D721" i="14"/>
  <c r="D720" i="14"/>
  <c r="D713"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23" i="14"/>
  <c r="D622" i="14"/>
  <c r="D615" i="14"/>
  <c r="D614" i="14"/>
  <c r="D607" i="14"/>
  <c r="D606" i="14"/>
  <c r="D599" i="14"/>
  <c r="D585" i="14"/>
  <c r="D581" i="14"/>
  <c r="D577" i="14"/>
  <c r="D573" i="14"/>
  <c r="D569" i="14"/>
  <c r="D565" i="14"/>
  <c r="D561" i="14"/>
  <c r="D547" i="14"/>
  <c r="D546" i="14"/>
  <c r="D539" i="14"/>
  <c r="D538" i="14"/>
  <c r="D531" i="14"/>
  <c r="D530" i="14"/>
  <c r="D523" i="14"/>
  <c r="D485" i="14"/>
  <c r="D508" i="14"/>
  <c r="D507" i="14"/>
  <c r="D504" i="14"/>
  <c r="D503" i="14"/>
  <c r="D500" i="14"/>
  <c r="D499" i="14"/>
  <c r="D496" i="14"/>
  <c r="D495" i="14"/>
  <c r="D492" i="14"/>
  <c r="D491" i="14"/>
  <c r="D488" i="14"/>
  <c r="D471" i="14"/>
  <c r="D470" i="14"/>
  <c r="D463" i="14"/>
  <c r="D462" i="14"/>
  <c r="D455" i="14"/>
  <c r="D454" i="14"/>
  <c r="D447" i="14"/>
  <c r="D467" i="14"/>
  <c r="D466" i="14"/>
  <c r="D459" i="14"/>
  <c r="D458" i="14"/>
  <c r="D451" i="14"/>
  <c r="D450" i="14"/>
  <c r="D433" i="14"/>
  <c r="D429" i="14"/>
  <c r="D425" i="14"/>
  <c r="D421" i="14"/>
  <c r="D417" i="14"/>
  <c r="D412" i="14"/>
  <c r="D411" i="14"/>
  <c r="D409" i="14"/>
  <c r="D395" i="14"/>
  <c r="D390" i="14"/>
  <c r="D389" i="14"/>
  <c r="D375" i="14"/>
  <c r="D374" i="14"/>
  <c r="D373" i="14"/>
  <c r="D387" i="14"/>
  <c r="D386" i="14"/>
  <c r="D371" i="14"/>
  <c r="D378" i="14"/>
  <c r="D356" i="14"/>
  <c r="D355" i="14"/>
  <c r="D352" i="14"/>
  <c r="D351" i="14"/>
  <c r="D348" i="14"/>
  <c r="D347" i="14"/>
  <c r="D344" i="14"/>
  <c r="D343" i="14"/>
  <c r="D340" i="14"/>
  <c r="D339" i="14"/>
  <c r="D336" i="14"/>
  <c r="D335" i="14"/>
  <c r="D318" i="14"/>
  <c r="D317" i="14"/>
  <c r="D314" i="14"/>
  <c r="D313" i="14"/>
  <c r="D310" i="14"/>
  <c r="D309" i="14"/>
  <c r="D306" i="14"/>
  <c r="D305" i="14"/>
  <c r="D302" i="14"/>
  <c r="D301" i="14"/>
  <c r="D298" i="14"/>
  <c r="D297" i="14"/>
  <c r="D281" i="14"/>
  <c r="D280" i="14"/>
  <c r="D273" i="14"/>
  <c r="D272" i="14"/>
  <c r="D265" i="14"/>
  <c r="D264" i="14"/>
  <c r="D257" i="14"/>
  <c r="D277" i="14"/>
  <c r="D276" i="14"/>
  <c r="D269" i="14"/>
  <c r="D268" i="14"/>
  <c r="D261" i="14"/>
  <c r="D260" i="14"/>
  <c r="D242" i="14"/>
  <c r="D241" i="14"/>
  <c r="D238" i="14"/>
  <c r="D237" i="14"/>
  <c r="D227" i="14"/>
  <c r="D226" i="14"/>
  <c r="D230" i="14"/>
  <c r="D223" i="14"/>
  <c r="D222" i="14"/>
  <c r="D205" i="14"/>
  <c r="D204" i="14"/>
  <c r="D197" i="14"/>
  <c r="D196" i="14"/>
  <c r="D189" i="14"/>
  <c r="D188" i="14"/>
  <c r="D181" i="14"/>
  <c r="D166" i="14"/>
  <c r="D162" i="14"/>
  <c r="D158" i="14"/>
  <c r="D154" i="14"/>
  <c r="D150" i="14"/>
  <c r="D146" i="14"/>
  <c r="D129" i="14"/>
  <c r="D125" i="14"/>
  <c r="D121" i="14"/>
  <c r="D117" i="14"/>
  <c r="D113" i="14"/>
  <c r="D109" i="14"/>
  <c r="D90" i="14"/>
  <c r="D89" i="14"/>
  <c r="D86" i="14"/>
  <c r="D85" i="14"/>
  <c r="D82" i="14"/>
  <c r="D81" i="14"/>
  <c r="D78" i="14"/>
  <c r="D77" i="14"/>
  <c r="D74" i="14"/>
  <c r="D73" i="14"/>
  <c r="D70" i="14"/>
  <c r="D69" i="14"/>
  <c r="D29"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BS28" i="9" a="1"/>
  <c r="L29" i="9" a="1"/>
  <c r="K476" i="22"/>
  <c r="W26" i="9" a="1"/>
  <c r="BC29" i="9" a="1"/>
  <c r="V25" i="9" a="1"/>
  <c r="K1274" i="22"/>
  <c r="BG25" i="9" a="1"/>
  <c r="CD23" i="9" a="1"/>
  <c r="K24" i="9" a="1"/>
  <c r="AB26" i="9" a="1"/>
  <c r="BB29" i="9" a="1"/>
  <c r="I26" i="9" a="1"/>
  <c r="CG23" i="9" a="1"/>
  <c r="AA27" i="9" a="1"/>
  <c r="BN29" i="9" a="1"/>
  <c r="AR23" i="9" a="1"/>
  <c r="AI26" i="9" a="1"/>
  <c r="AP23" i="9" a="1"/>
  <c r="AD20" i="9" a="1"/>
  <c r="BT25" i="9" a="1"/>
  <c r="CE28" i="9" a="1"/>
  <c r="AB20" i="9" a="1"/>
  <c r="CM24" i="9" a="1"/>
  <c r="AF23" i="9" a="1"/>
  <c r="W23" i="9" a="1"/>
  <c r="CA26" i="9" a="1"/>
  <c r="AZ25" i="9" a="1"/>
  <c r="CE20" i="9" a="1"/>
  <c r="L22" i="9" a="1"/>
  <c r="BT27" i="9" a="1"/>
  <c r="AM24" i="9" a="1"/>
  <c r="X27" i="9" a="1"/>
  <c r="K58" i="13"/>
  <c r="CI26" i="9" a="1"/>
  <c r="AH23" i="9" a="1"/>
  <c r="W21" i="9" a="1"/>
  <c r="BO20" i="9" a="1"/>
  <c r="AB23" i="9" a="1"/>
  <c r="AL23" i="9" a="1"/>
  <c r="BR22" i="9" a="1"/>
  <c r="BQ24" i="9" a="1"/>
  <c r="CN29" i="9" a="1"/>
  <c r="O23" i="9" a="1"/>
  <c r="K134" i="15"/>
  <c r="BE28" i="9" a="1"/>
  <c r="G25" i="9" a="1"/>
  <c r="AD22" i="9" a="1"/>
  <c r="CH23" i="9" a="1"/>
  <c r="AN24" i="9" a="1"/>
  <c r="K210" i="14"/>
  <c r="BU20" i="9" a="1"/>
  <c r="AL21" i="9" a="1"/>
  <c r="S21" i="9" a="1"/>
  <c r="BG23" i="9" a="1"/>
  <c r="P24" i="9" a="1"/>
  <c r="CL21" i="9" a="1"/>
  <c r="BD23" i="9" a="1"/>
  <c r="J27" i="9" a="1"/>
  <c r="BB22" i="9" a="1"/>
  <c r="BF26" i="9" a="1"/>
  <c r="AB25" i="9" a="1"/>
  <c r="Q27" i="9" a="1"/>
  <c r="BK22" i="9" a="1"/>
  <c r="CP28" i="9" a="1"/>
  <c r="BG22" i="9" a="1"/>
  <c r="K1046" i="22"/>
  <c r="AS25" i="9" a="1"/>
  <c r="AN28" i="9" a="1"/>
  <c r="K134" i="22"/>
  <c r="BZ25" i="9" a="1"/>
  <c r="BF23" i="9" a="1"/>
  <c r="K58" i="22"/>
  <c r="BB27" i="9" a="1"/>
  <c r="BM22" i="9" a="1"/>
  <c r="CL26" i="9" a="1"/>
  <c r="AG28" i="9" a="1"/>
  <c r="AA26" i="9" a="1"/>
  <c r="AB22" i="9" a="1"/>
  <c r="AW28" i="9" a="1"/>
  <c r="S26" i="9" a="1"/>
  <c r="T20" i="9" a="1"/>
  <c r="K172" i="5"/>
  <c r="E25" i="9" a="1"/>
  <c r="AK25" i="9" a="1"/>
  <c r="CC22" i="9" a="1"/>
  <c r="P20" i="9" a="1"/>
  <c r="J24" i="9" a="1"/>
  <c r="AO21" i="9" a="1"/>
  <c r="F27" i="9" a="1"/>
  <c r="K25" i="9" a="1"/>
  <c r="BS21" i="9" a="1"/>
  <c r="CL22" i="9" a="1"/>
  <c r="BZ21" i="9" a="1"/>
  <c r="CG26" i="9" a="1"/>
  <c r="CE22" i="9" a="1"/>
  <c r="CG22" i="9" a="1"/>
  <c r="CJ23" i="9" a="1"/>
  <c r="K400" i="22"/>
  <c r="BV21" i="9" a="1"/>
  <c r="AU21" i="9" a="1"/>
  <c r="CJ29" i="9" a="1"/>
  <c r="BE21" i="9" a="1"/>
  <c r="CQ23" i="9" a="1"/>
  <c r="BI23" i="9" a="1"/>
  <c r="CC20" i="9" a="1"/>
  <c r="CD26" i="9" a="1"/>
  <c r="AO26" i="9" a="1"/>
  <c r="AL24" i="9" a="1"/>
  <c r="AX23" i="9" a="1"/>
  <c r="BZ27" i="9" a="1"/>
  <c r="BC26" i="9" a="1"/>
  <c r="CD29" i="9" a="1"/>
  <c r="L24" i="9" a="1"/>
  <c r="AT24" i="9" a="1"/>
  <c r="AH28" i="9" a="1"/>
  <c r="AS21" i="9" a="1"/>
  <c r="BB21" i="9" a="1"/>
  <c r="CI22" i="9" a="1"/>
  <c r="CR28" i="9" a="1"/>
  <c r="Y20" i="9" a="1"/>
  <c r="AF27" i="9" a="1"/>
  <c r="BU29" i="9" a="1"/>
  <c r="AZ21" i="9" a="1"/>
  <c r="CQ26" i="9" a="1"/>
  <c r="CN25" i="9" a="1"/>
  <c r="K1350" i="22"/>
  <c r="AL27" i="9" a="1"/>
  <c r="BM20" i="9" a="1"/>
  <c r="T27" i="9" a="1"/>
  <c r="BF27" i="9" a="1"/>
  <c r="R22" i="9" a="1"/>
  <c r="CF29" i="9" a="1"/>
  <c r="H28" i="9" a="1"/>
  <c r="CO24" i="9" a="1"/>
  <c r="AC27" i="9" a="1"/>
  <c r="AJ23" i="9" a="1"/>
  <c r="N27" i="9" a="1"/>
  <c r="M22" i="9" a="1"/>
  <c r="AI20" i="9" a="1"/>
  <c r="BO21" i="9" a="1"/>
  <c r="W20" i="9" a="1"/>
  <c r="K20" i="18"/>
  <c r="BD27" i="9" a="1"/>
  <c r="CD22" i="9" a="1"/>
  <c r="BE27" i="9" a="1"/>
  <c r="P21" i="9" a="1"/>
  <c r="AU28" i="9" a="1"/>
  <c r="AF26" i="9" a="1"/>
  <c r="K20" i="15"/>
  <c r="CB24" i="9" a="1"/>
  <c r="AK22" i="9" a="1"/>
  <c r="BK26" i="9" a="1"/>
  <c r="AI24" i="9" a="1"/>
  <c r="CO28" i="9" a="1"/>
  <c r="CR22" i="9" a="1"/>
  <c r="N26" i="9" a="1"/>
  <c r="F23" i="9" a="1"/>
  <c r="K20" i="14"/>
  <c r="AM27" i="9" a="1"/>
  <c r="AY21" i="9" a="1"/>
  <c r="BZ29" i="9" a="1"/>
  <c r="BR26" i="9" a="1"/>
  <c r="CE21" i="9" a="1"/>
  <c r="CA27" i="9" a="1"/>
  <c r="CO25" i="9" a="1"/>
  <c r="BD26" i="9" a="1"/>
  <c r="CI25" i="9" a="1"/>
  <c r="U29" i="9" a="1"/>
  <c r="BJ29" i="9" a="1"/>
  <c r="CB27" i="9" a="1"/>
  <c r="BV20" i="9" a="1"/>
  <c r="Z28" i="9" a="1"/>
  <c r="BV24" i="9" a="1"/>
  <c r="Y23" i="9" a="1"/>
  <c r="CB25" i="9" a="1"/>
  <c r="F28" i="9" a="1"/>
  <c r="G27" i="9" a="1"/>
  <c r="U23" i="9" a="1"/>
  <c r="BO23" i="9" a="1"/>
  <c r="CQ21" i="9" a="1"/>
  <c r="BN26" i="9" a="1"/>
  <c r="CR20" i="9" a="1"/>
  <c r="BP22" i="9" a="1"/>
  <c r="CH27" i="9" a="1"/>
  <c r="AX29" i="9" a="1"/>
  <c r="AQ20" i="9" a="1"/>
  <c r="K894" i="22"/>
  <c r="BX22" i="9" a="1"/>
  <c r="BE29" i="9" a="1"/>
  <c r="BV28" i="9" a="1"/>
  <c r="CK26" i="9" a="1"/>
  <c r="AX24" i="9" a="1"/>
  <c r="O20" i="9" a="1"/>
  <c r="N29" i="9" a="1"/>
  <c r="CJ21" i="9" a="1"/>
  <c r="AB24" i="9" a="1"/>
  <c r="T29" i="9" a="1"/>
  <c r="K1616" i="22"/>
  <c r="I22" i="9" a="1"/>
  <c r="K210" i="5"/>
  <c r="Q20" i="9" a="1"/>
  <c r="BK27" i="9" a="1"/>
  <c r="Z23" i="9" a="1"/>
  <c r="K362" i="22"/>
  <c r="AM26" i="9" a="1"/>
  <c r="BH22" i="9" a="1"/>
  <c r="BK23" i="9" a="1"/>
  <c r="AU29" i="9" a="1"/>
  <c r="J20" i="9" a="1"/>
  <c r="CL25" i="9" a="1"/>
  <c r="R26" i="9" a="1"/>
  <c r="BQ28" i="9" a="1"/>
  <c r="AF28" i="9" a="1"/>
  <c r="CJ20" i="9" a="1"/>
  <c r="K514" i="22"/>
  <c r="AN23" i="9" a="1"/>
  <c r="K27" i="9" a="1"/>
  <c r="CC27" i="9" a="1"/>
  <c r="X28" i="9" a="1"/>
  <c r="CA29" i="9" a="1"/>
  <c r="AV21" i="9" a="1"/>
  <c r="CC26" i="9" a="1"/>
  <c r="L25" i="9" a="1"/>
  <c r="AI28" i="9" a="1"/>
  <c r="AO23" i="9" a="1"/>
  <c r="CO26" i="9" a="1"/>
  <c r="H24" i="9" a="1"/>
  <c r="CN23" i="9" a="1"/>
  <c r="AP26" i="9" a="1"/>
  <c r="AQ26" i="9" a="1"/>
  <c r="AH25" i="9" a="1"/>
  <c r="AY25" i="9" a="1"/>
  <c r="V21" i="9" a="1"/>
  <c r="BW21" i="9" a="1"/>
  <c r="AR25" i="9" a="1"/>
  <c r="CE25" i="9" a="1"/>
  <c r="BW24" i="9" a="1"/>
  <c r="BP29" i="9" a="1"/>
  <c r="K1844" i="22"/>
  <c r="BD29" i="9" a="1"/>
  <c r="BF28" i="9" a="1"/>
  <c r="AG24" i="9" a="1"/>
  <c r="BT23" i="9" a="1"/>
  <c r="AB27" i="9" a="1"/>
  <c r="CA21" i="9" a="1"/>
  <c r="BL22" i="9" a="1"/>
  <c r="CB20" i="9" a="1"/>
  <c r="CD27" i="9" a="1"/>
  <c r="BB20" i="9" a="1"/>
  <c r="S22" i="9" a="1"/>
  <c r="AC21" i="9" a="1"/>
  <c r="AC24" i="9" a="1"/>
  <c r="AM20" i="9" a="1"/>
  <c r="M27" i="9" a="1"/>
  <c r="AI23" i="9" a="1"/>
  <c r="AV27" i="9" a="1"/>
  <c r="V24" i="9" a="1"/>
  <c r="K590" i="14"/>
  <c r="K21" i="9" a="1"/>
  <c r="BQ20" i="9" a="1"/>
  <c r="BS20" i="9" a="1"/>
  <c r="W22" i="9" a="1"/>
  <c r="AW20" i="9" a="1"/>
  <c r="AE22" i="9" a="1"/>
  <c r="M23" i="9" a="1"/>
  <c r="I21" i="9" a="1"/>
  <c r="BT26" i="9" a="1"/>
  <c r="H22" i="9" a="1"/>
  <c r="AP28" i="9" a="1"/>
  <c r="BD28" i="9" a="1"/>
  <c r="K1768" i="22"/>
  <c r="G26" i="9" a="1"/>
  <c r="BW26" i="9" a="1"/>
  <c r="O24" i="9" a="1"/>
  <c r="CH25" i="9" a="1"/>
  <c r="BO22" i="9" a="1"/>
  <c r="AZ20" i="9" a="1"/>
  <c r="AC20" i="9" a="1"/>
  <c r="AQ28" i="9" a="1"/>
  <c r="CC24" i="9" a="1"/>
  <c r="AQ27" i="9" a="1"/>
  <c r="CR27" i="9" a="1"/>
  <c r="CM27" i="9" a="1"/>
  <c r="H27" i="9" a="1"/>
  <c r="AS26" i="9" a="1"/>
  <c r="O27" i="9" a="1"/>
  <c r="BX20" i="9" a="1"/>
  <c r="AK20" i="9" a="1"/>
  <c r="BJ23" i="9" a="1"/>
  <c r="CN28" i="9" a="1"/>
  <c r="K172" i="14"/>
  <c r="BH25" i="9" a="1"/>
  <c r="K1540" i="22"/>
  <c r="BJ27" i="9" a="1"/>
  <c r="CE27" i="9" a="1"/>
  <c r="I24" i="9" a="1"/>
  <c r="BC27" i="9" a="1"/>
  <c r="CA25" i="9" a="1"/>
  <c r="BB24" i="9" a="1"/>
  <c r="BA21" i="9" a="1"/>
  <c r="K628" i="22"/>
  <c r="BU26" i="9" a="1"/>
  <c r="CP27" i="9" a="1"/>
  <c r="AV24" i="9" a="1"/>
  <c r="K780" i="22"/>
  <c r="E28" i="9" a="1"/>
  <c r="AA25" i="9" a="1"/>
  <c r="BO28" i="9" a="1"/>
  <c r="AJ25" i="9" a="1"/>
  <c r="BK20" i="9" a="1"/>
  <c r="CI28" i="9" a="1"/>
  <c r="R25" i="9" a="1"/>
  <c r="AR28" i="9" a="1"/>
  <c r="AP21" i="9" a="1"/>
  <c r="BF21" i="9" a="1"/>
  <c r="BJ25" i="9" a="1"/>
  <c r="J23" i="9" a="1"/>
  <c r="AM22" i="9" a="1"/>
  <c r="BE20" i="9" a="1"/>
  <c r="K26" i="9" a="1"/>
  <c r="AV20" i="9" a="1"/>
  <c r="M24" i="9" a="1"/>
  <c r="CP26" i="9" a="1"/>
  <c r="BL23" i="9" a="1"/>
  <c r="CA24" i="9" a="1"/>
  <c r="CD20" i="9" a="1"/>
  <c r="O25" i="9" a="1"/>
  <c r="T24" i="9" a="1"/>
  <c r="R27" i="9" a="1"/>
  <c r="CB21" i="9" a="1"/>
  <c r="BG24" i="9" a="1"/>
  <c r="AJ27" i="9" a="1"/>
  <c r="AU24" i="9" a="1"/>
  <c r="F25" i="9" a="1"/>
  <c r="S25" i="9" a="1"/>
  <c r="BM27" i="9" a="1"/>
  <c r="P22" i="9" a="1"/>
  <c r="BQ25" i="9" a="1"/>
  <c r="CK28" i="9" a="1"/>
  <c r="K20" i="9" a="1"/>
  <c r="BA25" i="9" a="1"/>
  <c r="AK23" i="9" a="1"/>
  <c r="BZ28" i="9" a="1"/>
  <c r="AC26" i="9" a="1"/>
  <c r="BQ22" i="9" a="1"/>
  <c r="AF29" i="9" a="1"/>
  <c r="BO29" i="9" a="1"/>
  <c r="CM29" i="9" a="1"/>
  <c r="BY26" i="9" a="1"/>
  <c r="AX20" i="9" a="1"/>
  <c r="CA22" i="9" a="1"/>
  <c r="K1198" i="22"/>
  <c r="E22" i="9" a="1"/>
  <c r="CP24" i="9" a="1"/>
  <c r="BR25" i="9" a="1"/>
  <c r="CM20" i="9" a="1"/>
  <c r="CM26" i="9" a="1"/>
  <c r="K438" i="14"/>
  <c r="AN22" i="9" a="1"/>
  <c r="AD29" i="9" a="1"/>
  <c r="BW23" i="9" a="1"/>
  <c r="BH24" i="9" a="1"/>
  <c r="BT24" i="9" a="1"/>
  <c r="BS26" i="9" a="1"/>
  <c r="W24" i="9" a="1"/>
  <c r="AO28" i="9" a="1"/>
  <c r="BR23" i="9" a="1"/>
  <c r="AG23" i="9" a="1"/>
  <c r="AO27" i="9" a="1"/>
  <c r="K932" i="22"/>
  <c r="K1084" i="22"/>
  <c r="AM23" i="9" a="1"/>
  <c r="F21" i="9" a="1"/>
  <c r="AZ26" i="9" a="1"/>
  <c r="V27" i="9" a="1"/>
  <c r="CK22" i="9" a="1"/>
  <c r="U24" i="9" a="1"/>
  <c r="L27" i="9" a="1"/>
  <c r="CD25" i="9" a="1"/>
  <c r="AU23" i="9" a="1"/>
  <c r="CO20" i="9" a="1"/>
  <c r="BG28" i="9" a="1"/>
  <c r="BY28" i="9" a="1"/>
  <c r="Y26" i="9" a="1"/>
  <c r="O21" i="9" a="1"/>
  <c r="E23" i="9" a="1"/>
  <c r="BA26" i="9" a="1"/>
  <c r="AL25" i="9" a="1"/>
  <c r="CF28" i="9" a="1"/>
  <c r="CI24" i="9" a="1"/>
  <c r="CP21" i="9" a="1"/>
  <c r="AJ28" i="9" a="1"/>
  <c r="BP27" i="9" a="1"/>
  <c r="BP23" i="9" a="1"/>
  <c r="AQ21" i="9" a="1"/>
  <c r="AH26" i="9" a="1"/>
  <c r="K476" i="14"/>
  <c r="CD21" i="9" a="1"/>
  <c r="Y24" i="9" a="1"/>
  <c r="BX25" i="9" a="1"/>
  <c r="K324" i="15"/>
  <c r="BP25" i="9" a="1"/>
  <c r="K400" i="14"/>
  <c r="AI27" i="9" a="1"/>
  <c r="AV28" i="9" a="1"/>
  <c r="AD23" i="9" a="1"/>
  <c r="CH21" i="9" a="1"/>
  <c r="AK29" i="9" a="1"/>
  <c r="BC24" i="9" a="1"/>
  <c r="AR20" i="9" a="1"/>
  <c r="K172" i="15"/>
  <c r="AN21" i="9" a="1"/>
  <c r="CD24" i="9" a="1"/>
  <c r="BN24" i="9" a="1"/>
  <c r="I27" i="9" a="1"/>
  <c r="P26" i="9" a="1"/>
  <c r="AK24" i="9" a="1"/>
  <c r="AJ24" i="9" a="1"/>
  <c r="AF20" i="9" a="1"/>
  <c r="BL24" i="9" a="1"/>
  <c r="K1654" i="22"/>
  <c r="AT25" i="9" a="1"/>
  <c r="BY21" i="9" a="1"/>
  <c r="BJ24" i="9" a="1"/>
  <c r="CR21" i="9" a="1"/>
  <c r="BI20" i="9" a="1"/>
  <c r="CG28" i="9" a="1"/>
  <c r="AG20" i="9" a="1"/>
  <c r="AT27" i="9" a="1"/>
  <c r="AE28" i="9" a="1"/>
  <c r="O29" i="9" a="1"/>
  <c r="AW21" i="9" a="1"/>
  <c r="CP29" i="9" a="1"/>
  <c r="AU27" i="9" a="1"/>
  <c r="AE23" i="9" a="1"/>
  <c r="AL20" i="9" a="1"/>
  <c r="Q24" i="9" a="1"/>
  <c r="T22" i="9" a="1"/>
  <c r="K324" i="22"/>
  <c r="L28" i="9" a="1"/>
  <c r="CF21" i="9" a="1"/>
  <c r="AU22" i="9" a="1"/>
  <c r="K22" i="9" a="1"/>
  <c r="K438" i="22"/>
  <c r="BY29" i="9" a="1"/>
  <c r="CC28" i="9" a="1"/>
  <c r="BY23" i="9" a="1"/>
  <c r="N23" i="9" a="1"/>
  <c r="AX25" i="9" a="1"/>
  <c r="K23" i="9" a="1"/>
  <c r="V28" i="9" a="1"/>
  <c r="K1236" i="22"/>
  <c r="BI27" i="9" a="1"/>
  <c r="BD25" i="9" a="1"/>
  <c r="BV27" i="9" a="1"/>
  <c r="AR22" i="9" a="1"/>
  <c r="BI21" i="9" a="1"/>
  <c r="F24" i="9" a="1"/>
  <c r="AF22" i="9" a="1"/>
  <c r="AS24" i="9" a="1"/>
  <c r="Y25" i="9" a="1"/>
  <c r="J21" i="9" a="1"/>
  <c r="BJ26" i="9" a="1"/>
  <c r="BU24" i="9" a="1"/>
  <c r="BR27" i="9" a="1"/>
  <c r="I28" i="9" a="1"/>
  <c r="BL29" i="9" a="1"/>
  <c r="AV29" i="9" a="1"/>
  <c r="AU20" i="9" a="1"/>
  <c r="CQ24" i="9" a="1"/>
  <c r="BY24" i="9" a="1"/>
  <c r="AA22" i="9" a="1"/>
  <c r="K286" i="14"/>
  <c r="G29" i="9" a="1"/>
  <c r="E20" i="9" a="1"/>
  <c r="U20" i="9" a="1"/>
  <c r="BS23" i="9" a="1"/>
  <c r="BH20" i="9" a="1"/>
  <c r="BL25" i="9" a="1"/>
  <c r="R23" i="9" a="1"/>
  <c r="X26" i="9" a="1"/>
  <c r="K1464" i="22"/>
  <c r="BT22" i="9" a="1"/>
  <c r="BD22" i="9" a="1"/>
  <c r="BQ27" i="9" a="1"/>
  <c r="P28" i="9" a="1"/>
  <c r="BE26" i="9" a="1"/>
  <c r="U25" i="9" a="1"/>
  <c r="AV25" i="9" a="1"/>
  <c r="E21" i="9" a="1"/>
  <c r="AW26" i="9" a="1"/>
  <c r="K172" i="22"/>
  <c r="CE24" i="9" a="1"/>
  <c r="S23" i="9" a="1"/>
  <c r="U21" i="9" a="1"/>
  <c r="AB28" i="9" a="1"/>
  <c r="P29" i="9" a="1"/>
  <c r="CB22" i="9" a="1"/>
  <c r="K20" i="13"/>
  <c r="X21" i="9" a="1"/>
  <c r="BS29" i="9" a="1"/>
  <c r="BV26" i="9" a="1"/>
  <c r="BF22" i="9" a="1"/>
  <c r="AO29" i="9" a="1"/>
  <c r="CN21" i="9" a="1"/>
  <c r="AO25" i="9" a="1"/>
  <c r="BA23" i="9" a="1"/>
  <c r="N20" i="9" a="1"/>
  <c r="X24" i="9" a="1"/>
  <c r="AL29" i="9" a="1"/>
  <c r="CJ26" i="9" a="1"/>
  <c r="BW22" i="9" a="1"/>
  <c r="CK21" i="9" a="1"/>
  <c r="CI21" i="9" a="1"/>
  <c r="AE24" i="9" a="1"/>
  <c r="CR24" i="9" a="1"/>
  <c r="L26" i="9" a="1"/>
  <c r="AH27" i="9" a="1"/>
  <c r="N21" i="9" a="1"/>
  <c r="K96" i="14"/>
  <c r="AU25" i="9" a="1"/>
  <c r="AY27" i="9" a="1"/>
  <c r="K970" i="22"/>
  <c r="BS24" i="9" a="1"/>
  <c r="AM28" i="9" a="1"/>
  <c r="AA28" i="9" a="1"/>
  <c r="BB23" i="9" a="1"/>
  <c r="M29" i="9" a="1"/>
  <c r="AW29" i="9" a="1"/>
  <c r="K1160" i="22"/>
  <c r="S24" i="9" a="1"/>
  <c r="K1502" i="22"/>
  <c r="CG27" i="9" a="1"/>
  <c r="BZ20" i="9" a="1"/>
  <c r="BA22" i="9" a="1"/>
  <c r="Y21" i="9" a="1"/>
  <c r="K28" i="9" a="1"/>
  <c r="Z26" i="9" a="1"/>
  <c r="CM25" i="9" a="1"/>
  <c r="BF29" i="9" a="1"/>
  <c r="Q28" i="9" a="1"/>
  <c r="AQ24" i="9" a="1"/>
  <c r="K1806" i="22"/>
  <c r="N22" i="9" a="1"/>
  <c r="AV23" i="9" a="1"/>
  <c r="BF25" i="9" a="1"/>
  <c r="F26" i="9" a="1"/>
  <c r="K248" i="15"/>
  <c r="CP20" i="9" a="1"/>
  <c r="BN23" i="9" a="1"/>
  <c r="AE26" i="9" a="1"/>
  <c r="BC28" i="9" a="1"/>
  <c r="Z22" i="9" a="1"/>
  <c r="AW25" i="9" a="1"/>
  <c r="K666" i="22"/>
  <c r="CF26" i="9" a="1"/>
  <c r="K1730" i="22"/>
  <c r="BH23" i="9" a="1"/>
  <c r="Q22" i="9" a="1"/>
  <c r="BO25" i="9" a="1"/>
  <c r="CC21" i="9" a="1"/>
  <c r="CM21" i="9" a="1"/>
  <c r="BK21" i="9" a="1"/>
  <c r="AA23" i="9" a="1"/>
  <c r="O28" i="9" a="1"/>
  <c r="CR26" i="9" a="1"/>
  <c r="AQ29" i="9" a="1"/>
  <c r="BP28" i="9" a="1"/>
  <c r="Q23" i="9" a="1"/>
  <c r="BF24" i="9" a="1"/>
  <c r="L21" i="9" a="1"/>
  <c r="CM22" i="9" a="1"/>
  <c r="CH20" i="9" a="1"/>
  <c r="AK26" i="9" a="1"/>
  <c r="AX28" i="9" a="1"/>
  <c r="BM24" i="9" a="1"/>
  <c r="R24" i="9" a="1"/>
  <c r="BA27" i="9" a="1"/>
  <c r="BE25" i="9" a="1"/>
  <c r="BA29" i="9" a="1"/>
  <c r="BW28" i="9" a="1"/>
  <c r="K58" i="14"/>
  <c r="AZ29" i="9" a="1"/>
  <c r="BU25" i="9" a="1"/>
  <c r="AP20" i="9" a="1"/>
  <c r="AG27" i="9" a="1"/>
  <c r="CJ25" i="9" a="1"/>
  <c r="CH22" i="9" a="1"/>
  <c r="AN29" i="9" a="1"/>
  <c r="AD24" i="9" a="1"/>
  <c r="AA20" i="9" a="1"/>
  <c r="CG25" i="9" a="1"/>
  <c r="BX27" i="9" a="1"/>
  <c r="O22" i="9" a="1"/>
  <c r="CQ22" i="9" a="1"/>
  <c r="AO20" i="9" a="1"/>
  <c r="CF24" i="9" a="1"/>
  <c r="BU23" i="9" a="1"/>
  <c r="BU28" i="9" a="1"/>
  <c r="K172" i="18"/>
  <c r="AD27" i="9" a="1"/>
  <c r="AI29" i="9" a="1"/>
  <c r="AL28" i="9" a="1"/>
  <c r="BX21" i="9" a="1"/>
  <c r="AQ25" i="9" a="1"/>
  <c r="F29" i="9" a="1"/>
  <c r="AI21" i="9" a="1"/>
  <c r="BX26" i="9" a="1"/>
  <c r="AQ23" i="9" a="1"/>
  <c r="K58" i="18"/>
  <c r="K818" i="22"/>
  <c r="G28" i="9" a="1"/>
  <c r="AC23" i="9" a="1"/>
  <c r="K590" i="22"/>
  <c r="H23" i="9" a="1"/>
  <c r="AX26" i="9" a="1"/>
  <c r="BT20" i="9" a="1"/>
  <c r="T23" i="9" a="1"/>
  <c r="BZ22" i="9" a="1"/>
  <c r="S27" i="9" a="1"/>
  <c r="M28" i="9" a="1"/>
  <c r="AD25" i="9" a="1"/>
  <c r="CO29" i="9" a="1"/>
  <c r="AZ28" i="9" a="1"/>
  <c r="CO22" i="9" a="1"/>
  <c r="CB28" i="9" a="1"/>
  <c r="BD24" i="9" a="1"/>
  <c r="BK29" i="9" a="1"/>
  <c r="BA20" i="9" a="1"/>
  <c r="Q26" i="9" a="1"/>
  <c r="AA21" i="9" a="1"/>
  <c r="K324" i="14"/>
  <c r="U27" i="9" a="1"/>
  <c r="BR20" i="9" a="1"/>
  <c r="CJ27" i="9" a="1"/>
  <c r="K134" i="18"/>
  <c r="AB29" i="9" a="1"/>
  <c r="AN25" i="9" a="1"/>
  <c r="J28" i="9" a="1"/>
  <c r="BV29" i="9" a="1"/>
  <c r="V20" i="9" a="1"/>
  <c r="BR28" i="9" a="1"/>
  <c r="BP20" i="9" a="1"/>
  <c r="BT29" i="9" a="1"/>
  <c r="Q25" i="9" a="1"/>
  <c r="AJ26" i="9" a="1"/>
  <c r="AT28" i="9" a="1"/>
  <c r="K29" i="9" a="1"/>
  <c r="W29" i="9" a="1"/>
  <c r="CE29" i="9" a="1"/>
  <c r="AP29" i="9" a="1"/>
  <c r="K96" i="15"/>
  <c r="BB28" i="9" a="1"/>
  <c r="AT26" i="9" a="1"/>
  <c r="BJ21" i="9" a="1"/>
  <c r="E29" i="9" a="1"/>
  <c r="K248" i="22"/>
  <c r="M20" i="9" a="1"/>
  <c r="BO27" i="9" a="1"/>
  <c r="X23" i="9" a="1"/>
  <c r="R28" i="9" a="1"/>
  <c r="AL22" i="9" a="1"/>
  <c r="BG20" i="9" a="1"/>
  <c r="CF20" i="9" a="1"/>
  <c r="BP24" i="9" a="1"/>
  <c r="K248" i="14"/>
  <c r="AD26" i="9" a="1"/>
  <c r="BZ23" i="9" a="1"/>
  <c r="X20" i="9" a="1"/>
  <c r="K856" i="22"/>
  <c r="AV26" i="9" a="1"/>
  <c r="AC28" i="9" a="1"/>
  <c r="CG21" i="9" a="1"/>
  <c r="CQ29" i="9" a="1"/>
  <c r="Z20" i="9" a="1"/>
  <c r="AY26" i="9" a="1"/>
  <c r="CD28" i="9" a="1"/>
  <c r="BX23" i="9" a="1"/>
  <c r="AF24" i="9" a="1"/>
  <c r="K1008" i="22"/>
  <c r="BR21" i="9" a="1"/>
  <c r="CH24" i="9" a="1"/>
  <c r="AR26" i="9" a="1"/>
  <c r="AH22" i="9" a="1"/>
  <c r="AT29" i="9" a="1"/>
  <c r="CL23" i="9" a="1"/>
  <c r="AF25" i="9" a="1"/>
  <c r="BO24" i="9" a="1"/>
  <c r="BQ29" i="9" a="1"/>
  <c r="BW29" i="9" a="1"/>
  <c r="BX29" i="9" a="1"/>
  <c r="AE27" i="9" a="1"/>
  <c r="BK28" i="9" a="1"/>
  <c r="AM21" i="9" a="1"/>
  <c r="Y29" i="9" a="1"/>
  <c r="AO24" i="9" a="1"/>
  <c r="BK25" i="9" a="1"/>
  <c r="CP25" i="9" a="1"/>
  <c r="T26" i="9" a="1"/>
  <c r="K210" i="22"/>
  <c r="J22" i="9" a="1"/>
  <c r="CE23" i="9" a="1"/>
  <c r="K1388" i="22"/>
  <c r="CF27" i="9" a="1"/>
  <c r="CI29" i="9" a="1"/>
  <c r="AT22" i="9" a="1"/>
  <c r="AY22" i="9" a="1"/>
  <c r="CF22" i="9" a="1"/>
  <c r="BB26" i="9" a="1"/>
  <c r="CL29" i="9" a="1"/>
  <c r="AW27" i="9" a="1"/>
  <c r="G24" i="9" a="1"/>
  <c r="K1122" i="22"/>
  <c r="K210" i="15"/>
  <c r="BH27" i="9" a="1"/>
  <c r="K96" i="13"/>
  <c r="AS29" i="9" a="1"/>
  <c r="K286" i="15"/>
  <c r="AG22" i="9" a="1"/>
  <c r="J29" i="9" a="1"/>
  <c r="AR27" i="9" a="1"/>
  <c r="CG29" i="9" a="1"/>
  <c r="BL28" i="9" a="1"/>
  <c r="AE29" i="9" a="1"/>
  <c r="AZ23" i="9" a="1"/>
  <c r="CP22" i="9" a="1"/>
  <c r="CB23" i="9" a="1"/>
  <c r="CO27" i="9" a="1"/>
  <c r="K58" i="5"/>
  <c r="CJ22" i="9" a="1"/>
  <c r="K704" i="22"/>
  <c r="AR21" i="9" a="1"/>
  <c r="AG25" i="9" a="1"/>
  <c r="CG24" i="9" a="1"/>
  <c r="H25" i="9" a="1"/>
  <c r="K666" i="14"/>
  <c r="Z29" i="9" a="1"/>
  <c r="G21" i="9" a="1"/>
  <c r="CF23" i="9" a="1"/>
  <c r="BA24" i="9" a="1"/>
  <c r="CP23" i="9" a="1"/>
  <c r="AP24" i="9" a="1"/>
  <c r="H20" i="9" a="1"/>
  <c r="AG26" i="9" a="1"/>
  <c r="K1312" i="22"/>
  <c r="AW23" i="9" a="1"/>
  <c r="O26" i="9" a="1"/>
  <c r="G22" i="9" a="1"/>
  <c r="Z27" i="9" a="1"/>
  <c r="BY27" i="9" a="1"/>
  <c r="CH28" i="9" a="1"/>
  <c r="K1426" i="22"/>
  <c r="BM23" i="9" a="1"/>
  <c r="BT28" i="9" a="1"/>
  <c r="BM29" i="9" a="1"/>
  <c r="U26" i="9" a="1"/>
  <c r="BX28" i="9" a="1"/>
  <c r="I25" i="9" a="1"/>
  <c r="CI27" i="9" a="1"/>
  <c r="K286" i="22"/>
  <c r="BC22" i="9" a="1"/>
  <c r="BV25" i="9" a="1"/>
  <c r="CQ20" i="9" a="1"/>
  <c r="BA28" i="9" a="1"/>
  <c r="CM28" i="9" a="1"/>
  <c r="E24" i="9" a="1"/>
  <c r="CC29" i="9" a="1"/>
  <c r="CB29" i="9" a="1"/>
  <c r="R20" i="9" a="1"/>
  <c r="BI28" i="9" a="1"/>
  <c r="BG27" i="9" a="1"/>
  <c r="AD21" i="9" a="1"/>
  <c r="BB25" i="9" a="1"/>
  <c r="CQ28" i="9" a="1"/>
  <c r="W27" i="9" a="1"/>
  <c r="AU26" i="9" a="1"/>
  <c r="T21" i="9" a="1"/>
  <c r="X25" i="9" a="1"/>
  <c r="P25" i="9" a="1"/>
  <c r="BJ22" i="9" a="1"/>
  <c r="BL20" i="9" a="1"/>
  <c r="K552" i="14"/>
  <c r="F20" i="9" a="1"/>
  <c r="BN22" i="9" a="1"/>
  <c r="K134" i="5"/>
  <c r="E26" i="9" a="1"/>
  <c r="AZ24" i="9" a="1"/>
  <c r="CL28" i="9" a="1"/>
  <c r="AS23" i="9" a="1"/>
  <c r="AJ21" i="9" a="1"/>
  <c r="AX27" i="9" a="1"/>
  <c r="CN20" i="9" a="1"/>
  <c r="AY23" i="9" a="1"/>
  <c r="AD28" i="9" a="1"/>
  <c r="R29" i="9" a="1"/>
  <c r="BN20" i="9" a="1"/>
  <c r="BH29" i="9" a="1"/>
  <c r="CK24" i="9" a="1"/>
  <c r="CK25" i="9" a="1"/>
  <c r="AW24" i="9" a="1"/>
  <c r="BM28" i="9" a="1"/>
  <c r="BL27" i="9" a="1"/>
  <c r="AK27" i="9" a="1"/>
  <c r="U28" i="9" a="1"/>
  <c r="CJ24" i="9" a="1"/>
  <c r="X22" i="9" a="1"/>
  <c r="K742" i="22"/>
  <c r="T28" i="9" a="1"/>
  <c r="CK29" i="9" a="1"/>
  <c r="CI23" i="9" a="1"/>
  <c r="BJ20" i="9" a="1"/>
  <c r="BW25" i="9" a="1"/>
  <c r="Z21" i="9" a="1"/>
  <c r="H29" i="9" a="1"/>
  <c r="BI22" i="9" a="1"/>
  <c r="CK23" i="9" a="1"/>
  <c r="BQ23" i="9" a="1"/>
  <c r="BX24" i="9" a="1"/>
  <c r="AM25" i="9" a="1"/>
  <c r="BQ26" i="9" a="1"/>
  <c r="AC29" i="9" a="1"/>
  <c r="CA23" i="9" a="1"/>
  <c r="M21" i="9" a="1"/>
  <c r="BP21" i="9" a="1"/>
  <c r="BS25" i="9" a="1"/>
  <c r="G20" i="9" a="1"/>
  <c r="Y22" i="9" a="1"/>
  <c r="CK20" i="9" a="1"/>
  <c r="AQ22" i="9" a="1"/>
  <c r="BS27" i="9" a="1"/>
  <c r="W25" i="9" a="1"/>
  <c r="K96" i="22"/>
  <c r="H21" i="9" a="1"/>
  <c r="BH26" i="9" a="1"/>
  <c r="BL26" i="9" a="1"/>
  <c r="BH21" i="9" a="1"/>
  <c r="W28" i="9" a="1"/>
  <c r="AW22" i="9" a="1"/>
  <c r="BY20" i="9" a="1"/>
  <c r="BP26" i="9" a="1"/>
  <c r="BN27" i="9" a="1"/>
  <c r="BR29" i="9" a="1"/>
  <c r="AY29" i="9" a="1"/>
  <c r="E27" i="9" a="1"/>
  <c r="CL20" i="9" a="1"/>
  <c r="CC25" i="9" a="1"/>
  <c r="AY28" i="9" a="1"/>
  <c r="G23" i="9" a="1"/>
  <c r="AN20" i="9" a="1"/>
  <c r="AA29" i="9" a="1"/>
  <c r="AE25" i="9" a="1"/>
  <c r="K58" i="15"/>
  <c r="CH29" i="9" a="1"/>
  <c r="M26" i="9" a="1"/>
  <c r="CH26" i="9" a="1"/>
  <c r="BR24" i="9" a="1"/>
  <c r="BT21" i="9" a="1"/>
  <c r="CM23" i="9" a="1"/>
  <c r="AJ20" i="9" a="1"/>
  <c r="AR29" i="9" a="1"/>
  <c r="CL24" i="9" a="1"/>
  <c r="R21" i="9" a="1"/>
  <c r="Q29" i="9" a="1"/>
  <c r="K514" i="14"/>
  <c r="F22" i="9" a="1"/>
  <c r="BO26" i="9" a="1"/>
  <c r="S20" i="9" a="1"/>
  <c r="AS28" i="9" a="1"/>
  <c r="H26" i="9" a="1"/>
  <c r="AG21" i="9" a="1"/>
  <c r="BD20" i="9" a="1"/>
  <c r="K96" i="5"/>
  <c r="AT21" i="9" a="1"/>
  <c r="CA20" i="9" a="1"/>
  <c r="CK27" i="9" a="1"/>
  <c r="I20" i="9" a="1"/>
  <c r="S28" i="9" a="1"/>
  <c r="BM26" i="9" a="1"/>
  <c r="AY24" i="9" a="1"/>
  <c r="AS20" i="9" a="1"/>
  <c r="CO23" i="9" a="1"/>
  <c r="K96" i="18"/>
  <c r="AJ29" i="9" a="1"/>
  <c r="T25" i="9" a="1"/>
  <c r="AM29" i="9" a="1"/>
  <c r="BZ24" i="9" a="1"/>
  <c r="AS22" i="9" a="1"/>
  <c r="AV22" i="9" a="1"/>
  <c r="K628" i="14"/>
  <c r="BC20" i="9" a="1"/>
  <c r="K552" i="22"/>
  <c r="AH20" i="9" a="1"/>
  <c r="K362" i="14"/>
  <c r="AZ27" i="9" a="1"/>
  <c r="Z25" i="9" a="1"/>
  <c r="K20" i="22"/>
  <c r="X29" i="9" a="1"/>
  <c r="P27" i="9" a="1"/>
  <c r="CC23" i="9" a="1"/>
  <c r="J26" i="9" a="1"/>
  <c r="AN27" i="9" a="1"/>
  <c r="AG29" i="9" a="1"/>
  <c r="V22" i="9" a="1"/>
  <c r="CA28" i="9" a="1"/>
  <c r="L23" i="9" a="1"/>
  <c r="AN26" i="9" a="1"/>
  <c r="AZ22" i="9" a="1"/>
  <c r="BN25" i="9" a="1"/>
  <c r="L20" i="9" a="1"/>
  <c r="BW20" i="9" a="1"/>
  <c r="BG26" i="9" a="1"/>
  <c r="BI25" i="9" a="1"/>
  <c r="CB26" i="9" a="1"/>
  <c r="BC21" i="9" a="1"/>
  <c r="K1692" i="22"/>
  <c r="AH29" i="9" a="1"/>
  <c r="BE24" i="9" a="1"/>
  <c r="AC22" i="9" a="1"/>
  <c r="CN22" i="9" a="1"/>
  <c r="AI25" i="9" a="1"/>
  <c r="K1578" i="22"/>
  <c r="Z24" i="9" a="1"/>
  <c r="CR29" i="9" a="1"/>
  <c r="AB21" i="9" a="1"/>
  <c r="Y27" i="9" a="1"/>
  <c r="S29" i="9" a="1"/>
  <c r="AF21" i="9" a="1"/>
  <c r="AO22" i="9" a="1"/>
  <c r="CN26" i="9" a="1"/>
  <c r="CN27" i="9" a="1"/>
  <c r="AE21" i="9" a="1"/>
  <c r="AI22" i="9" a="1"/>
  <c r="BI29" i="9" a="1"/>
  <c r="BL21" i="9" a="1"/>
  <c r="BK24" i="9" a="1"/>
  <c r="V29" i="9" a="1"/>
  <c r="CN24" i="9" a="1"/>
  <c r="BD21" i="9" a="1"/>
  <c r="BF20" i="9" a="1"/>
  <c r="BU22" i="9" a="1"/>
  <c r="CR23" i="9" a="1"/>
  <c r="CL27" i="9" a="1"/>
  <c r="N24" i="9" a="1"/>
  <c r="U22" i="9" a="1"/>
  <c r="AX21" i="9" a="1"/>
  <c r="N25" i="9" a="1"/>
  <c r="I23" i="9" a="1"/>
  <c r="CR25" i="9" a="1"/>
  <c r="CQ27" i="9" a="1"/>
  <c r="BZ26" i="9" a="1"/>
  <c r="V23" i="9" a="1"/>
  <c r="Q21" i="9" a="1"/>
  <c r="CI20" i="9" a="1"/>
  <c r="BC23" i="9" a="1"/>
  <c r="AT20" i="9" a="1"/>
  <c r="BI24" i="9" a="1"/>
  <c r="BG21" i="9" a="1"/>
  <c r="BY25" i="9" a="1"/>
  <c r="CE26" i="9" a="1"/>
  <c r="P23" i="9" a="1"/>
  <c r="AY20" i="9" a="1"/>
  <c r="AH24" i="9" a="1"/>
  <c r="BS22" i="9" a="1"/>
  <c r="BE22" i="9" a="1"/>
  <c r="AE20" i="9" a="1"/>
  <c r="BW27" i="9" a="1"/>
  <c r="N28" i="9" a="1"/>
  <c r="M25" i="9" a="1"/>
  <c r="BY22" i="9" a="1"/>
  <c r="Y28" i="9" a="1"/>
  <c r="AP25" i="9" a="1"/>
  <c r="BV22" i="9" a="1"/>
  <c r="AA24" i="9" a="1"/>
  <c r="BM25" i="9" a="1"/>
  <c r="BQ21" i="9" a="1"/>
  <c r="CJ28" i="9" a="1"/>
  <c r="AS27" i="9" a="1"/>
  <c r="BN28" i="9" a="1"/>
  <c r="AK28" i="9" a="1"/>
  <c r="BM21" i="9" a="1"/>
  <c r="BU27" i="9" a="1"/>
  <c r="K704" i="14"/>
  <c r="BN21" i="9" a="1"/>
  <c r="AP22" i="9" a="1"/>
  <c r="BG29" i="9" a="1"/>
  <c r="AP27" i="9" a="1"/>
  <c r="AX22" i="9" a="1"/>
  <c r="V26" i="9" a="1"/>
  <c r="I29" i="9" a="1"/>
  <c r="AK21" i="9" a="1"/>
  <c r="BE23" i="9" a="1"/>
  <c r="AL26" i="9" a="1"/>
  <c r="BV23" i="9" a="1"/>
  <c r="BU21" i="9" a="1"/>
  <c r="AJ22" i="9" a="1"/>
  <c r="AT23" i="9" a="1"/>
  <c r="J25" i="9" a="1"/>
  <c r="BC25" i="9" a="1"/>
  <c r="BI26" i="9" a="1"/>
  <c r="CO21" i="9" a="1"/>
  <c r="BH28" i="9" a="1"/>
  <c r="CQ25" i="9" a="1"/>
  <c r="AC25" i="9" a="1"/>
  <c r="BJ28" i="9" a="1"/>
  <c r="AH21" i="9" a="1"/>
  <c r="K20" i="5"/>
  <c r="AR24" i="9" a="1"/>
  <c r="CF25" i="9" a="1"/>
  <c r="K134" i="14"/>
  <c r="BJ29" i="9" l="1"/>
  <c r="CB29" i="9"/>
  <c r="CG29" i="9"/>
  <c r="DC12" i="19" s="1"/>
  <c r="AS29" i="9"/>
  <c r="AV29" i="9"/>
  <c r="F29" i="9"/>
  <c r="BR29" i="9"/>
  <c r="AO29" i="9"/>
  <c r="R29" i="9"/>
  <c r="CD29" i="9"/>
  <c r="BA29" i="9"/>
  <c r="O29" i="9"/>
  <c r="AU29" i="9"/>
  <c r="CA29" i="9"/>
  <c r="T29" i="9"/>
  <c r="AZ29" i="9"/>
  <c r="CF29" i="9"/>
  <c r="N29" i="9"/>
  <c r="BZ29" i="9"/>
  <c r="AW29" i="9"/>
  <c r="Z29" i="9"/>
  <c r="CM29" i="9"/>
  <c r="BI29" i="9"/>
  <c r="S29" i="9"/>
  <c r="AY29" i="9"/>
  <c r="CE29" i="9"/>
  <c r="X29" i="9"/>
  <c r="BD29" i="9"/>
  <c r="CK29" i="9"/>
  <c r="V29" i="9"/>
  <c r="CI29" i="9"/>
  <c r="BE29" i="9"/>
  <c r="AH29" i="9"/>
  <c r="E29" i="9"/>
  <c r="BQ29" i="9"/>
  <c r="W29" i="9"/>
  <c r="BC29" i="9"/>
  <c r="CJ29" i="9"/>
  <c r="AB29" i="9"/>
  <c r="BH29" i="9"/>
  <c r="CO29" i="9"/>
  <c r="AG29" i="9"/>
  <c r="K29" i="9"/>
  <c r="AD29" i="9"/>
  <c r="CQ29" i="9"/>
  <c r="BM29" i="9"/>
  <c r="AP29" i="9"/>
  <c r="M29" i="9"/>
  <c r="BY29" i="9"/>
  <c r="AA29" i="9"/>
  <c r="BG29" i="9"/>
  <c r="CN29" i="9"/>
  <c r="AF29" i="9"/>
  <c r="BL29" i="9"/>
  <c r="BV29" i="9"/>
  <c r="BW29" i="9"/>
  <c r="AL29" i="9"/>
  <c r="I29" i="9"/>
  <c r="BU29" i="9"/>
  <c r="AX29" i="9"/>
  <c r="U29" i="9"/>
  <c r="CH29" i="9"/>
  <c r="AE29" i="9"/>
  <c r="BK29" i="9"/>
  <c r="CR29" i="9"/>
  <c r="AJ29" i="9"/>
  <c r="BP29" i="9"/>
  <c r="AQ29" i="9"/>
  <c r="AT29" i="9"/>
  <c r="Q29" i="9"/>
  <c r="CC29" i="9"/>
  <c r="BF29" i="9"/>
  <c r="AC29" i="9"/>
  <c r="CP29" i="9"/>
  <c r="AI29" i="9"/>
  <c r="BO29" i="9"/>
  <c r="H29" i="9"/>
  <c r="AN29" i="9"/>
  <c r="BT29" i="9"/>
  <c r="J29" i="9"/>
  <c r="P29" i="9"/>
  <c r="BB29" i="9"/>
  <c r="Y29" i="9"/>
  <c r="CL29" i="9"/>
  <c r="BN29" i="9"/>
  <c r="AK29" i="9"/>
  <c r="G29" i="9"/>
  <c r="AM29" i="9"/>
  <c r="BS29" i="9"/>
  <c r="L29" i="9"/>
  <c r="AR29" i="9"/>
  <c r="BX29" i="9"/>
  <c r="Q28" i="9"/>
  <c r="CC28" i="9"/>
  <c r="BH28" i="9"/>
  <c r="AC28" i="9"/>
  <c r="CP28" i="9"/>
  <c r="BL28" i="9"/>
  <c r="V28" i="9"/>
  <c r="BB28" i="9"/>
  <c r="CI28" i="9"/>
  <c r="AA28" i="9"/>
  <c r="BG28" i="9"/>
  <c r="CN28" i="9"/>
  <c r="CG28" i="9"/>
  <c r="DC11" i="19" s="1"/>
  <c r="Y28" i="9"/>
  <c r="CL28" i="9"/>
  <c r="BP28" i="9"/>
  <c r="AK28" i="9"/>
  <c r="H28" i="9"/>
  <c r="BT28" i="9"/>
  <c r="Z28" i="9"/>
  <c r="BF28" i="9"/>
  <c r="CM28" i="9"/>
  <c r="AE28" i="9"/>
  <c r="BK28" i="9"/>
  <c r="CR28" i="9"/>
  <c r="AG28" i="9"/>
  <c r="L28" i="9"/>
  <c r="BX28" i="9"/>
  <c r="AS28" i="9"/>
  <c r="P28" i="9"/>
  <c r="CB28" i="9"/>
  <c r="AD28" i="9"/>
  <c r="BJ28" i="9"/>
  <c r="CQ28" i="9"/>
  <c r="AI28" i="9"/>
  <c r="BO28" i="9"/>
  <c r="AO28" i="9"/>
  <c r="T28" i="9"/>
  <c r="CF28" i="9"/>
  <c r="BA28" i="9"/>
  <c r="X28" i="9"/>
  <c r="CK28" i="9"/>
  <c r="AH28" i="9"/>
  <c r="BN28" i="9"/>
  <c r="G28" i="9"/>
  <c r="AM28" i="9"/>
  <c r="BS28" i="9"/>
  <c r="AW28" i="9"/>
  <c r="AB28" i="9"/>
  <c r="CO28" i="9"/>
  <c r="BI28" i="9"/>
  <c r="AF28" i="9"/>
  <c r="F28" i="9"/>
  <c r="AL28" i="9"/>
  <c r="BR28" i="9"/>
  <c r="K28" i="9"/>
  <c r="AQ28" i="9"/>
  <c r="BW28" i="9"/>
  <c r="BE28" i="9"/>
  <c r="AJ28" i="9"/>
  <c r="E28" i="9"/>
  <c r="BQ28" i="9"/>
  <c r="AN28" i="9"/>
  <c r="J28" i="9"/>
  <c r="AP28" i="9"/>
  <c r="BV28" i="9"/>
  <c r="O28" i="9"/>
  <c r="AU28" i="9"/>
  <c r="CA28" i="9"/>
  <c r="BM28" i="9"/>
  <c r="AR28" i="9"/>
  <c r="M28" i="9"/>
  <c r="BY28" i="9"/>
  <c r="AV28" i="9"/>
  <c r="N28" i="9"/>
  <c r="AT28" i="9"/>
  <c r="BZ28" i="9"/>
  <c r="S28" i="9"/>
  <c r="AY28" i="9"/>
  <c r="CE28" i="9"/>
  <c r="I28" i="9"/>
  <c r="BU28" i="9"/>
  <c r="AZ28" i="9"/>
  <c r="U28" i="9"/>
  <c r="CH28" i="9"/>
  <c r="BD28" i="9"/>
  <c r="R28" i="9"/>
  <c r="AX28" i="9"/>
  <c r="CD28" i="9"/>
  <c r="W28" i="9"/>
  <c r="BC28" i="9"/>
  <c r="CJ28" i="9"/>
  <c r="AE27" i="9"/>
  <c r="BU27" i="9"/>
  <c r="BP27" i="9"/>
  <c r="AM27" i="9"/>
  <c r="H27" i="9"/>
  <c r="BT27" i="9"/>
  <c r="AY27" i="9"/>
  <c r="M27" i="9"/>
  <c r="AS27" i="9"/>
  <c r="BY27" i="9"/>
  <c r="R27" i="9"/>
  <c r="AX27" i="9"/>
  <c r="CD27" i="9"/>
  <c r="CG27" i="9"/>
  <c r="DC10" i="19" s="1"/>
  <c r="AQ27" i="9"/>
  <c r="L27" i="9"/>
  <c r="BX27" i="9"/>
  <c r="AU27" i="9"/>
  <c r="P27" i="9"/>
  <c r="CB27" i="9"/>
  <c r="BG27" i="9"/>
  <c r="Q27" i="9"/>
  <c r="AW27" i="9"/>
  <c r="CC27" i="9"/>
  <c r="V27" i="9"/>
  <c r="BB27" i="9"/>
  <c r="CI27" i="9"/>
  <c r="I27" i="9"/>
  <c r="T27" i="9"/>
  <c r="CF27" i="9"/>
  <c r="BC27" i="9"/>
  <c r="X27" i="9"/>
  <c r="CK27" i="9"/>
  <c r="BO27" i="9"/>
  <c r="U27" i="9"/>
  <c r="BA27" i="9"/>
  <c r="CH27" i="9"/>
  <c r="Z27" i="9"/>
  <c r="BF27" i="9"/>
  <c r="CM27" i="9"/>
  <c r="BH27" i="9"/>
  <c r="BZ27" i="9"/>
  <c r="AB27" i="9"/>
  <c r="CO27" i="9"/>
  <c r="BK27" i="9"/>
  <c r="AF27" i="9"/>
  <c r="K27" i="9"/>
  <c r="BW27" i="9"/>
  <c r="Y27" i="9"/>
  <c r="BE27" i="9"/>
  <c r="CL27" i="9"/>
  <c r="AD27" i="9"/>
  <c r="BJ27" i="9"/>
  <c r="CQ27" i="9"/>
  <c r="BL27" i="9"/>
  <c r="AT27" i="9"/>
  <c r="AJ27" i="9"/>
  <c r="G27" i="9"/>
  <c r="BS27" i="9"/>
  <c r="AN27" i="9"/>
  <c r="S27" i="9"/>
  <c r="CE27" i="9"/>
  <c r="AC27" i="9"/>
  <c r="BI27" i="9"/>
  <c r="CP27" i="9"/>
  <c r="AH27" i="9"/>
  <c r="BN27" i="9"/>
  <c r="AO27" i="9"/>
  <c r="AR27" i="9"/>
  <c r="O27" i="9"/>
  <c r="CA27" i="9"/>
  <c r="AV27" i="9"/>
  <c r="AA27" i="9"/>
  <c r="CN27" i="9"/>
  <c r="AG27" i="9"/>
  <c r="BM27" i="9"/>
  <c r="F27" i="9"/>
  <c r="AL27" i="9"/>
  <c r="BR27" i="9"/>
  <c r="CR27" i="9"/>
  <c r="N27" i="9"/>
  <c r="AZ27" i="9"/>
  <c r="W27" i="9"/>
  <c r="CJ27" i="9"/>
  <c r="BD27" i="9"/>
  <c r="AI27" i="9"/>
  <c r="E27" i="9"/>
  <c r="AK27" i="9"/>
  <c r="BQ27" i="9"/>
  <c r="J27" i="9"/>
  <c r="AP27" i="9"/>
  <c r="BV27" i="9"/>
  <c r="AY26" i="9"/>
  <c r="AK26" i="9"/>
  <c r="I26" i="9"/>
  <c r="BV26" i="9"/>
  <c r="BQ26" i="9"/>
  <c r="BG26" i="9"/>
  <c r="AO26" i="9"/>
  <c r="BC26" i="9"/>
  <c r="Z26" i="9"/>
  <c r="CM26" i="9"/>
  <c r="BO26" i="9"/>
  <c r="AL26" i="9"/>
  <c r="H26" i="9"/>
  <c r="AN26" i="9"/>
  <c r="BT26" i="9"/>
  <c r="M26" i="9"/>
  <c r="AS26" i="9"/>
  <c r="BY26" i="9"/>
  <c r="AM26" i="9"/>
  <c r="BL26" i="9"/>
  <c r="AD26" i="9"/>
  <c r="BK26" i="9"/>
  <c r="AH26" i="9"/>
  <c r="K26" i="9"/>
  <c r="BW26" i="9"/>
  <c r="AT26" i="9"/>
  <c r="L26" i="9"/>
  <c r="AR26" i="9"/>
  <c r="BX26" i="9"/>
  <c r="Q26" i="9"/>
  <c r="AW26" i="9"/>
  <c r="CC26" i="9"/>
  <c r="J26" i="9"/>
  <c r="E26" i="9"/>
  <c r="CQ26" i="9"/>
  <c r="G26" i="9"/>
  <c r="BS26" i="9"/>
  <c r="AP26" i="9"/>
  <c r="S26" i="9"/>
  <c r="CE26" i="9"/>
  <c r="BB26" i="9"/>
  <c r="P26" i="9"/>
  <c r="AV26" i="9"/>
  <c r="CB26" i="9"/>
  <c r="U26" i="9"/>
  <c r="BA26" i="9"/>
  <c r="CH26" i="9"/>
  <c r="CG26" i="9"/>
  <c r="DC9" i="19" s="1"/>
  <c r="CI26" i="9"/>
  <c r="R26" i="9"/>
  <c r="BP26" i="9"/>
  <c r="O26" i="9"/>
  <c r="CA26" i="9"/>
  <c r="AX26" i="9"/>
  <c r="AA26" i="9"/>
  <c r="CN26" i="9"/>
  <c r="BJ26" i="9"/>
  <c r="T26" i="9"/>
  <c r="AZ26" i="9"/>
  <c r="CF26" i="9"/>
  <c r="Y26" i="9"/>
  <c r="BE26" i="9"/>
  <c r="CL26" i="9"/>
  <c r="AF26" i="9"/>
  <c r="AU26" i="9"/>
  <c r="AJ26" i="9"/>
  <c r="W26" i="9"/>
  <c r="CJ26" i="9"/>
  <c r="BF26" i="9"/>
  <c r="AI26" i="9"/>
  <c r="F26" i="9"/>
  <c r="BR26" i="9"/>
  <c r="X26" i="9"/>
  <c r="BD26" i="9"/>
  <c r="CK26" i="9"/>
  <c r="AC26" i="9"/>
  <c r="BI26" i="9"/>
  <c r="CP26" i="9"/>
  <c r="V26" i="9"/>
  <c r="CD26" i="9"/>
  <c r="BU26" i="9"/>
  <c r="AE26" i="9"/>
  <c r="CR26" i="9"/>
  <c r="BN26" i="9"/>
  <c r="AQ26" i="9"/>
  <c r="N26" i="9"/>
  <c r="BZ26" i="9"/>
  <c r="AB26" i="9"/>
  <c r="BH26" i="9"/>
  <c r="CO26" i="9"/>
  <c r="AG26" i="9"/>
  <c r="BM26" i="9"/>
  <c r="AX25" i="9"/>
  <c r="BB25" i="9"/>
  <c r="AN25" i="9"/>
  <c r="BA25" i="9"/>
  <c r="BE25" i="9"/>
  <c r="AY25" i="9"/>
  <c r="CK25" i="9"/>
  <c r="AP25" i="9"/>
  <c r="M25" i="9"/>
  <c r="BY25" i="9"/>
  <c r="AT25" i="9"/>
  <c r="Q25" i="9"/>
  <c r="CC25" i="9"/>
  <c r="AE25" i="9"/>
  <c r="BK25" i="9"/>
  <c r="CR25" i="9"/>
  <c r="AJ25" i="9"/>
  <c r="BP25" i="9"/>
  <c r="CG25" i="9"/>
  <c r="DC8" i="19" s="1"/>
  <c r="Y25" i="9"/>
  <c r="BF25" i="9"/>
  <c r="AC25" i="9"/>
  <c r="CP25" i="9"/>
  <c r="BJ25" i="9"/>
  <c r="AG25" i="9"/>
  <c r="G25" i="9"/>
  <c r="AM25" i="9"/>
  <c r="BS25" i="9"/>
  <c r="L25" i="9"/>
  <c r="AR25" i="9"/>
  <c r="BX25" i="9"/>
  <c r="AI25" i="9"/>
  <c r="BN25" i="9"/>
  <c r="AK25" i="9"/>
  <c r="F25" i="9"/>
  <c r="BR25" i="9"/>
  <c r="AO25" i="9"/>
  <c r="K25" i="9"/>
  <c r="AQ25" i="9"/>
  <c r="BW25" i="9"/>
  <c r="P25" i="9"/>
  <c r="AV25" i="9"/>
  <c r="CB25" i="9"/>
  <c r="U25" i="9"/>
  <c r="H25" i="9"/>
  <c r="J25" i="9"/>
  <c r="BV25" i="9"/>
  <c r="AS25" i="9"/>
  <c r="N25" i="9"/>
  <c r="BZ25" i="9"/>
  <c r="AW25" i="9"/>
  <c r="O25" i="9"/>
  <c r="AU25" i="9"/>
  <c r="CA25" i="9"/>
  <c r="T25" i="9"/>
  <c r="AZ25" i="9"/>
  <c r="CF25" i="9"/>
  <c r="CH25" i="9"/>
  <c r="BT25" i="9"/>
  <c r="CD25" i="9"/>
  <c r="CE25" i="9"/>
  <c r="BO25" i="9"/>
  <c r="V25" i="9"/>
  <c r="S25" i="9"/>
  <c r="BD25" i="9"/>
  <c r="Z25" i="9"/>
  <c r="CM25" i="9"/>
  <c r="BI25" i="9"/>
  <c r="AD25" i="9"/>
  <c r="CQ25" i="9"/>
  <c r="BM25" i="9"/>
  <c r="W25" i="9"/>
  <c r="BC25" i="9"/>
  <c r="CJ25" i="9"/>
  <c r="AB25" i="9"/>
  <c r="BH25" i="9"/>
  <c r="CO25" i="9"/>
  <c r="CL25" i="9"/>
  <c r="R25" i="9"/>
  <c r="CI25" i="9"/>
  <c r="X25" i="9"/>
  <c r="AH25" i="9"/>
  <c r="E25" i="9"/>
  <c r="BQ25" i="9"/>
  <c r="AL25" i="9"/>
  <c r="I25" i="9"/>
  <c r="BU25" i="9"/>
  <c r="AA25" i="9"/>
  <c r="BG25" i="9"/>
  <c r="CN25" i="9"/>
  <c r="AF25" i="9"/>
  <c r="BL25" i="9"/>
  <c r="E24" i="9"/>
  <c r="BQ24" i="9"/>
  <c r="AN24" i="9"/>
  <c r="Q24" i="9"/>
  <c r="CC24" i="9"/>
  <c r="BH24" i="9"/>
  <c r="R24" i="9"/>
  <c r="AX24" i="9"/>
  <c r="CD24" i="9"/>
  <c r="W24" i="9"/>
  <c r="BC24" i="9"/>
  <c r="CJ24" i="9"/>
  <c r="M24" i="9"/>
  <c r="BY24" i="9"/>
  <c r="AV24" i="9"/>
  <c r="Y24" i="9"/>
  <c r="CL24" i="9"/>
  <c r="BP24" i="9"/>
  <c r="V24" i="9"/>
  <c r="BB24" i="9"/>
  <c r="CI24" i="9"/>
  <c r="AA24" i="9"/>
  <c r="BG24" i="9"/>
  <c r="CN24" i="9"/>
  <c r="U24" i="9"/>
  <c r="CH24" i="9"/>
  <c r="BD24" i="9"/>
  <c r="AG24" i="9"/>
  <c r="L24" i="9"/>
  <c r="BX24" i="9"/>
  <c r="Z24" i="9"/>
  <c r="BF24" i="9"/>
  <c r="CM24" i="9"/>
  <c r="AE24" i="9"/>
  <c r="BK24" i="9"/>
  <c r="CR24" i="9"/>
  <c r="AC24" i="9"/>
  <c r="CP24" i="9"/>
  <c r="BL24" i="9"/>
  <c r="AO24" i="9"/>
  <c r="T24" i="9"/>
  <c r="CF24" i="9"/>
  <c r="AD24" i="9"/>
  <c r="BJ24" i="9"/>
  <c r="CQ24" i="9"/>
  <c r="AI24" i="9"/>
  <c r="BO24" i="9"/>
  <c r="AK24" i="9"/>
  <c r="H24" i="9"/>
  <c r="BT24" i="9"/>
  <c r="AW24" i="9"/>
  <c r="AB24" i="9"/>
  <c r="CO24" i="9"/>
  <c r="AH24" i="9"/>
  <c r="BN24" i="9"/>
  <c r="G24" i="9"/>
  <c r="AM24" i="9"/>
  <c r="BS24" i="9"/>
  <c r="AS24" i="9"/>
  <c r="P24" i="9"/>
  <c r="CB24" i="9"/>
  <c r="BE24" i="9"/>
  <c r="AJ24" i="9"/>
  <c r="F24" i="9"/>
  <c r="AL24" i="9"/>
  <c r="BR24" i="9"/>
  <c r="K24" i="9"/>
  <c r="AQ24" i="9"/>
  <c r="BW24" i="9"/>
  <c r="BA24" i="9"/>
  <c r="X24" i="9"/>
  <c r="CK24" i="9"/>
  <c r="BM24" i="9"/>
  <c r="AR24" i="9"/>
  <c r="J24" i="9"/>
  <c r="AP24" i="9"/>
  <c r="BV24" i="9"/>
  <c r="O24" i="9"/>
  <c r="AU24" i="9"/>
  <c r="CA24" i="9"/>
  <c r="CG24" i="9"/>
  <c r="DC7" i="19" s="1"/>
  <c r="BI24" i="9"/>
  <c r="AF24" i="9"/>
  <c r="I24" i="9"/>
  <c r="BU24" i="9"/>
  <c r="AZ24" i="9"/>
  <c r="N24" i="9"/>
  <c r="AT24" i="9"/>
  <c r="BZ24" i="9"/>
  <c r="S24" i="9"/>
  <c r="AY24" i="9"/>
  <c r="CE24" i="9"/>
  <c r="I23" i="9"/>
  <c r="X23" i="9"/>
  <c r="CK23" i="9"/>
  <c r="BO23" i="9"/>
  <c r="AR23" i="9"/>
  <c r="O23" i="9"/>
  <c r="CA23" i="9"/>
  <c r="Y23" i="9"/>
  <c r="BE23" i="9"/>
  <c r="CL23" i="9"/>
  <c r="AD23" i="9"/>
  <c r="BJ23" i="9"/>
  <c r="CQ23" i="9"/>
  <c r="AI23" i="9"/>
  <c r="AT23" i="9"/>
  <c r="AF23" i="9"/>
  <c r="K23" i="9"/>
  <c r="BW23" i="9"/>
  <c r="AZ23" i="9"/>
  <c r="W23" i="9"/>
  <c r="CJ23" i="9"/>
  <c r="AC23" i="9"/>
  <c r="BI23" i="9"/>
  <c r="CP23" i="9"/>
  <c r="AH23" i="9"/>
  <c r="BN23" i="9"/>
  <c r="BX23" i="9"/>
  <c r="N23" i="9"/>
  <c r="AN23" i="9"/>
  <c r="S23" i="9"/>
  <c r="CE23" i="9"/>
  <c r="BH23" i="9"/>
  <c r="AE23" i="9"/>
  <c r="CR23" i="9"/>
  <c r="AG23" i="9"/>
  <c r="BM23" i="9"/>
  <c r="F23" i="9"/>
  <c r="AL23" i="9"/>
  <c r="BR23" i="9"/>
  <c r="CG23" i="9"/>
  <c r="DC6" i="19" s="1"/>
  <c r="L23" i="9"/>
  <c r="BZ23" i="9"/>
  <c r="AV23" i="9"/>
  <c r="AA23" i="9"/>
  <c r="CN23" i="9"/>
  <c r="BP23" i="9"/>
  <c r="AM23" i="9"/>
  <c r="E23" i="9"/>
  <c r="AK23" i="9"/>
  <c r="BQ23" i="9"/>
  <c r="J23" i="9"/>
  <c r="AP23" i="9"/>
  <c r="BV23" i="9"/>
  <c r="BD23" i="9"/>
  <c r="BU23" i="9"/>
  <c r="BL23" i="9"/>
  <c r="AQ23" i="9"/>
  <c r="T23" i="9"/>
  <c r="CF23" i="9"/>
  <c r="BC23" i="9"/>
  <c r="M23" i="9"/>
  <c r="AS23" i="9"/>
  <c r="BY23" i="9"/>
  <c r="R23" i="9"/>
  <c r="AX23" i="9"/>
  <c r="CD23" i="9"/>
  <c r="AO23" i="9"/>
  <c r="H23" i="9"/>
  <c r="BT23" i="9"/>
  <c r="AY23" i="9"/>
  <c r="AB23" i="9"/>
  <c r="CO23" i="9"/>
  <c r="BK23" i="9"/>
  <c r="Q23" i="9"/>
  <c r="AW23" i="9"/>
  <c r="CC23" i="9"/>
  <c r="V23" i="9"/>
  <c r="BB23" i="9"/>
  <c r="CI23" i="9"/>
  <c r="AU23" i="9"/>
  <c r="P23" i="9"/>
  <c r="CB23" i="9"/>
  <c r="BG23" i="9"/>
  <c r="AJ23" i="9"/>
  <c r="G23" i="9"/>
  <c r="BS23" i="9"/>
  <c r="U23" i="9"/>
  <c r="BA23" i="9"/>
  <c r="CH23" i="9"/>
  <c r="Z23" i="9"/>
  <c r="BF23" i="9"/>
  <c r="CM23" i="9"/>
  <c r="AM22" i="9"/>
  <c r="BM22" i="9"/>
  <c r="AY22" i="9"/>
  <c r="V22" i="9"/>
  <c r="CI22" i="9"/>
  <c r="BC22" i="9"/>
  <c r="Z22" i="9"/>
  <c r="CM22" i="9"/>
  <c r="AJ22" i="9"/>
  <c r="BP22" i="9"/>
  <c r="I22" i="9"/>
  <c r="AO22" i="9"/>
  <c r="BU22" i="9"/>
  <c r="J22" i="9"/>
  <c r="BG22" i="9"/>
  <c r="AD22" i="9"/>
  <c r="CQ22" i="9"/>
  <c r="BK22" i="9"/>
  <c r="AH22" i="9"/>
  <c r="H22" i="9"/>
  <c r="AN22" i="9"/>
  <c r="BT22" i="9"/>
  <c r="M22" i="9"/>
  <c r="AS22" i="9"/>
  <c r="BY22" i="9"/>
  <c r="BR22" i="9"/>
  <c r="AG22" i="9"/>
  <c r="BO22" i="9"/>
  <c r="AL22" i="9"/>
  <c r="G22" i="9"/>
  <c r="BS22" i="9"/>
  <c r="AP22" i="9"/>
  <c r="L22" i="9"/>
  <c r="AR22" i="9"/>
  <c r="BX22" i="9"/>
  <c r="Q22" i="9"/>
  <c r="AW22" i="9"/>
  <c r="CC22" i="9"/>
  <c r="BH22" i="9"/>
  <c r="K22" i="9"/>
  <c r="BW22" i="9"/>
  <c r="AT22" i="9"/>
  <c r="O22" i="9"/>
  <c r="CA22" i="9"/>
  <c r="AX22" i="9"/>
  <c r="P22" i="9"/>
  <c r="AV22" i="9"/>
  <c r="CB22" i="9"/>
  <c r="U22" i="9"/>
  <c r="BA22" i="9"/>
  <c r="CH22" i="9"/>
  <c r="BV22" i="9"/>
  <c r="S22" i="9"/>
  <c r="CE22" i="9"/>
  <c r="BB22" i="9"/>
  <c r="W22" i="9"/>
  <c r="CJ22" i="9"/>
  <c r="BF22" i="9"/>
  <c r="T22" i="9"/>
  <c r="AZ22" i="9"/>
  <c r="CF22" i="9"/>
  <c r="Y22" i="9"/>
  <c r="BE22" i="9"/>
  <c r="CL22" i="9"/>
  <c r="CG22" i="9"/>
  <c r="DC5" i="19" s="1"/>
  <c r="AI22" i="9"/>
  <c r="AB22" i="9"/>
  <c r="AA22" i="9"/>
  <c r="CN22" i="9"/>
  <c r="BJ22" i="9"/>
  <c r="AE22" i="9"/>
  <c r="CR22" i="9"/>
  <c r="BN22" i="9"/>
  <c r="X22" i="9"/>
  <c r="BD22" i="9"/>
  <c r="CK22" i="9"/>
  <c r="AC22" i="9"/>
  <c r="BI22" i="9"/>
  <c r="CP22" i="9"/>
  <c r="F22" i="9"/>
  <c r="CO22" i="9"/>
  <c r="AQ22" i="9"/>
  <c r="N22" i="9"/>
  <c r="BZ22" i="9"/>
  <c r="AU22" i="9"/>
  <c r="R22" i="9"/>
  <c r="CD22" i="9"/>
  <c r="AF22" i="9"/>
  <c r="BL22" i="9"/>
  <c r="E22" i="9"/>
  <c r="AK22" i="9"/>
  <c r="BQ22" i="9"/>
  <c r="K21" i="9"/>
  <c r="AQ21" i="9"/>
  <c r="F21" i="9"/>
  <c r="BR21" i="9"/>
  <c r="AO21" i="9"/>
  <c r="R21" i="9"/>
  <c r="CD21" i="9"/>
  <c r="BA21" i="9"/>
  <c r="O21" i="9"/>
  <c r="AU21" i="9"/>
  <c r="CA21" i="9"/>
  <c r="T21" i="9"/>
  <c r="AZ21" i="9"/>
  <c r="CF21" i="9"/>
  <c r="J21" i="9"/>
  <c r="AV21" i="9"/>
  <c r="N21" i="9"/>
  <c r="BZ21" i="9"/>
  <c r="AW21" i="9"/>
  <c r="Z21" i="9"/>
  <c r="CM21" i="9"/>
  <c r="BI21" i="9"/>
  <c r="S21" i="9"/>
  <c r="AY21" i="9"/>
  <c r="CE21" i="9"/>
  <c r="X21" i="9"/>
  <c r="BD21" i="9"/>
  <c r="CK21" i="9"/>
  <c r="CG21" i="9"/>
  <c r="DC4" i="19" s="1"/>
  <c r="BJ21" i="9"/>
  <c r="CB21" i="9"/>
  <c r="V21" i="9"/>
  <c r="CI21" i="9"/>
  <c r="BE21" i="9"/>
  <c r="AH21" i="9"/>
  <c r="E21" i="9"/>
  <c r="BQ21" i="9"/>
  <c r="W21" i="9"/>
  <c r="BC21" i="9"/>
  <c r="CJ21" i="9"/>
  <c r="AB21" i="9"/>
  <c r="BH21" i="9"/>
  <c r="CO21" i="9"/>
  <c r="AS21" i="9"/>
  <c r="AD21" i="9"/>
  <c r="CQ21" i="9"/>
  <c r="BM21" i="9"/>
  <c r="AP21" i="9"/>
  <c r="M21" i="9"/>
  <c r="BY21" i="9"/>
  <c r="AA21" i="9"/>
  <c r="BG21" i="9"/>
  <c r="CN21" i="9"/>
  <c r="AF21" i="9"/>
  <c r="BL21" i="9"/>
  <c r="AG21" i="9"/>
  <c r="BW21" i="9"/>
  <c r="AL21" i="9"/>
  <c r="I21" i="9"/>
  <c r="BU21" i="9"/>
  <c r="AX21" i="9"/>
  <c r="U21" i="9"/>
  <c r="CH21" i="9"/>
  <c r="AE21" i="9"/>
  <c r="BK21" i="9"/>
  <c r="CR21" i="9"/>
  <c r="AJ21" i="9"/>
  <c r="BP21" i="9"/>
  <c r="BV21" i="9"/>
  <c r="AT21" i="9"/>
  <c r="Q21" i="9"/>
  <c r="CC21" i="9"/>
  <c r="BF21" i="9"/>
  <c r="AC21" i="9"/>
  <c r="CP21" i="9"/>
  <c r="AI21" i="9"/>
  <c r="BO21" i="9"/>
  <c r="H21" i="9"/>
  <c r="AN21" i="9"/>
  <c r="BT21" i="9"/>
  <c r="P21" i="9"/>
  <c r="BB21" i="9"/>
  <c r="Y21" i="9"/>
  <c r="CL21" i="9"/>
  <c r="BN21" i="9"/>
  <c r="AK21" i="9"/>
  <c r="G21" i="9"/>
  <c r="AM21" i="9"/>
  <c r="BS21" i="9"/>
  <c r="L21" i="9"/>
  <c r="AR21" i="9"/>
  <c r="BX21" i="9"/>
  <c r="BM20" i="9"/>
  <c r="AR20" i="9"/>
  <c r="M20" i="9"/>
  <c r="BY20" i="9"/>
  <c r="AV20" i="9"/>
  <c r="N20" i="9"/>
  <c r="AT20" i="9"/>
  <c r="BZ20" i="9"/>
  <c r="S20" i="9"/>
  <c r="AY20" i="9"/>
  <c r="CE20" i="9"/>
  <c r="K14" i="5"/>
  <c r="I20" i="9"/>
  <c r="BU20" i="9"/>
  <c r="AZ20" i="9"/>
  <c r="U20" i="9"/>
  <c r="CH20" i="9"/>
  <c r="BD20" i="9"/>
  <c r="R20" i="9"/>
  <c r="AX20" i="9"/>
  <c r="CD20" i="9"/>
  <c r="W20" i="9"/>
  <c r="BC20" i="9"/>
  <c r="CJ20" i="9"/>
  <c r="Q20" i="9"/>
  <c r="BG20" i="9"/>
  <c r="BL20" i="9"/>
  <c r="CN20" i="9"/>
  <c r="K14" i="18"/>
  <c r="Y20" i="9"/>
  <c r="CL20" i="9"/>
  <c r="BP20" i="9"/>
  <c r="AK20" i="9"/>
  <c r="H20" i="9"/>
  <c r="BT20" i="9"/>
  <c r="Z20" i="9"/>
  <c r="BF20" i="9"/>
  <c r="CM20" i="9"/>
  <c r="AE20" i="9"/>
  <c r="BK20" i="9"/>
  <c r="CR20" i="9"/>
  <c r="AC20" i="9"/>
  <c r="AA20" i="9"/>
  <c r="AG20" i="9"/>
  <c r="L20" i="9"/>
  <c r="BX20" i="9"/>
  <c r="AS20" i="9"/>
  <c r="P20" i="9"/>
  <c r="CB20" i="9"/>
  <c r="AD20" i="9"/>
  <c r="BJ20" i="9"/>
  <c r="CQ20" i="9"/>
  <c r="AI20" i="9"/>
  <c r="BO20" i="9"/>
  <c r="K14" i="22"/>
  <c r="K14" i="15"/>
  <c r="CP20" i="9"/>
  <c r="CI20" i="9"/>
  <c r="AO20" i="9"/>
  <c r="T20" i="9"/>
  <c r="CF20" i="9"/>
  <c r="BA20" i="9"/>
  <c r="X20" i="9"/>
  <c r="CK20" i="9"/>
  <c r="AH20" i="9"/>
  <c r="BN20" i="9"/>
  <c r="G20" i="9"/>
  <c r="AM20" i="9"/>
  <c r="BS20" i="9"/>
  <c r="CC20" i="9"/>
  <c r="BB20" i="9"/>
  <c r="AW20" i="9"/>
  <c r="AB20" i="9"/>
  <c r="CO20" i="9"/>
  <c r="BI20" i="9"/>
  <c r="AF20" i="9"/>
  <c r="F20" i="9"/>
  <c r="AL20" i="9"/>
  <c r="BR20" i="9"/>
  <c r="K20" i="9"/>
  <c r="AQ20" i="9"/>
  <c r="BW20" i="9"/>
  <c r="BH20" i="9"/>
  <c r="V20" i="9"/>
  <c r="BE20" i="9"/>
  <c r="AJ20" i="9"/>
  <c r="E20" i="9"/>
  <c r="BQ20" i="9"/>
  <c r="AN20" i="9"/>
  <c r="J20" i="9"/>
  <c r="AP20" i="9"/>
  <c r="BV20" i="9"/>
  <c r="O20" i="9"/>
  <c r="AU20" i="9"/>
  <c r="CA20"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8" i="9"/>
  <c r="L9" i="9"/>
  <c r="P9" i="9"/>
  <c r="L10" i="9"/>
  <c r="L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J514" i="14"/>
  <c r="BL55" i="9"/>
  <c r="G362" i="14"/>
  <c r="U55" i="9"/>
  <c r="BW55" i="9"/>
  <c r="CG55" i="9"/>
  <c r="BI55" i="9"/>
  <c r="AY55" i="9"/>
  <c r="F210" i="14"/>
  <c r="J324" i="14"/>
  <c r="H248" i="14"/>
  <c r="G96" i="14"/>
  <c r="AN55" i="9"/>
  <c r="Z55" i="9"/>
  <c r="F248" i="14"/>
  <c r="J1692" i="21"/>
  <c r="AL55" i="9"/>
  <c r="CD55" i="9"/>
  <c r="J704" i="14"/>
  <c r="CA55" i="9"/>
  <c r="G286" i="14"/>
  <c r="G628" i="14"/>
  <c r="F514" i="14"/>
  <c r="H362" i="14"/>
  <c r="BB55" i="9"/>
  <c r="BS55" i="9"/>
  <c r="I210" i="14"/>
  <c r="AQ55" i="9"/>
  <c r="AX55" i="9"/>
  <c r="BJ55" i="9"/>
  <c r="CK55" i="9"/>
  <c r="J134" i="14"/>
  <c r="BZ55" i="9"/>
  <c r="T55" i="9"/>
  <c r="H1692" i="21"/>
  <c r="BX55" i="9"/>
  <c r="CJ55" i="9"/>
  <c r="N55" i="9"/>
  <c r="G134" i="14"/>
  <c r="G704" i="14"/>
  <c r="Y55" i="9"/>
  <c r="G1882" i="22"/>
  <c r="O55" i="9"/>
  <c r="V55" i="9"/>
  <c r="J286" i="14"/>
  <c r="I514" i="14"/>
  <c r="G400" i="14"/>
  <c r="H172" i="15"/>
  <c r="G514" i="14"/>
  <c r="I172" i="15"/>
  <c r="I1882" i="22"/>
  <c r="AA55" i="9"/>
  <c r="AB55" i="9"/>
  <c r="H1882" i="22"/>
  <c r="AJ55" i="9"/>
  <c r="J96" i="14"/>
  <c r="H172" i="14"/>
  <c r="H704" i="14"/>
  <c r="F666" i="14"/>
  <c r="J172" i="15"/>
  <c r="AF55" i="9"/>
  <c r="F96" i="14"/>
  <c r="CQ55" i="9"/>
  <c r="R55" i="9"/>
  <c r="I704" i="14"/>
  <c r="F1692" i="21"/>
  <c r="P55" i="9"/>
  <c r="F55" i="9"/>
  <c r="X55" i="9"/>
  <c r="F400" i="14"/>
  <c r="F134" i="14"/>
  <c r="G248" i="14"/>
  <c r="BC55" i="9"/>
  <c r="CN55" i="9"/>
  <c r="L55" i="9"/>
  <c r="I248" i="14"/>
  <c r="J1882" i="22"/>
  <c r="E55" i="9"/>
  <c r="H286" i="14"/>
  <c r="I1692" i="21"/>
  <c r="H666" i="14"/>
  <c r="F628" i="14"/>
  <c r="Q55" i="9"/>
  <c r="CE55" i="9"/>
  <c r="F704" i="14"/>
  <c r="AC55" i="9"/>
  <c r="S55" i="9"/>
  <c r="I628" i="14"/>
  <c r="AT55" i="9"/>
  <c r="F172" i="15"/>
  <c r="I96" i="14"/>
  <c r="H134" i="15"/>
  <c r="AD55" i="9"/>
  <c r="AM55" i="9"/>
  <c r="AG55" i="9"/>
  <c r="AK55" i="9"/>
  <c r="CH55" i="9"/>
  <c r="BU55" i="9"/>
  <c r="CM55" i="9"/>
  <c r="G172" i="15"/>
  <c r="CO55" i="9"/>
  <c r="F362" i="14"/>
  <c r="F172" i="14"/>
  <c r="I172" i="14"/>
  <c r="I134" i="15"/>
  <c r="J248" i="14"/>
  <c r="CC55" i="9"/>
  <c r="G324" i="14"/>
  <c r="BD55" i="9"/>
  <c r="BO55" i="9"/>
  <c r="AP55" i="9"/>
  <c r="G666" i="14"/>
  <c r="AW55" i="9"/>
  <c r="J55" i="9"/>
  <c r="BY55" i="9"/>
  <c r="BH55" i="9"/>
  <c r="J172" i="14"/>
  <c r="BG55" i="9"/>
  <c r="F324" i="14"/>
  <c r="F1882" i="22"/>
  <c r="M55" i="9"/>
  <c r="F134" i="15"/>
  <c r="H210" i="14"/>
  <c r="AS55" i="9"/>
  <c r="BQ55" i="9"/>
  <c r="AR55" i="9"/>
  <c r="J134" i="15"/>
  <c r="AH55" i="9"/>
  <c r="F286" i="14"/>
  <c r="BV55" i="9"/>
  <c r="G172" i="14"/>
  <c r="BE55" i="9"/>
  <c r="I324" i="14"/>
  <c r="CP55" i="9"/>
  <c r="H55" i="9"/>
  <c r="G55" i="9"/>
  <c r="J628" i="14"/>
  <c r="CF55" i="9"/>
  <c r="BK55" i="9"/>
  <c r="AO55" i="9"/>
  <c r="J362" i="14"/>
  <c r="CI55" i="9"/>
  <c r="BP55" i="9"/>
  <c r="AI55" i="9"/>
  <c r="CR55" i="9"/>
  <c r="H628" i="14"/>
  <c r="I134" i="14"/>
  <c r="J666" i="14"/>
  <c r="I400" i="14"/>
  <c r="AV55" i="9"/>
  <c r="I362" i="14"/>
  <c r="H400" i="14"/>
  <c r="H96" i="14"/>
  <c r="AE55" i="9"/>
  <c r="BR55" i="9"/>
  <c r="BF55" i="9"/>
  <c r="AU55" i="9"/>
  <c r="W55" i="9"/>
  <c r="I666" i="14"/>
  <c r="J210" i="14"/>
  <c r="G1692" i="21"/>
  <c r="BM55" i="9"/>
  <c r="CB55" i="9"/>
  <c r="I286" i="14"/>
  <c r="BN55" i="9"/>
  <c r="G210" i="14"/>
  <c r="J400" i="14"/>
  <c r="G134" i="15"/>
  <c r="H324" i="14"/>
  <c r="H134" i="14"/>
  <c r="AZ55" i="9"/>
  <c r="CL55" i="9"/>
  <c r="H514" i="14"/>
  <c r="BT55" i="9"/>
  <c r="BA55" i="9"/>
  <c r="K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G1654" i="21"/>
  <c r="J1350" i="21"/>
  <c r="H1350" i="21"/>
  <c r="F1426" i="22"/>
  <c r="I1008" i="22"/>
  <c r="H1844" i="22"/>
  <c r="F970" i="21"/>
  <c r="J970" i="22"/>
  <c r="G1426" i="22"/>
  <c r="G1008" i="22"/>
  <c r="H1008" i="22"/>
  <c r="I970" i="21"/>
  <c r="I1426" i="22"/>
  <c r="F1578" i="22"/>
  <c r="J1578" i="22"/>
  <c r="J1426" i="22"/>
  <c r="I1540" i="22"/>
  <c r="J1540" i="22"/>
  <c r="I1578" i="22"/>
  <c r="I970" i="22"/>
  <c r="G970" i="21"/>
  <c r="G1844" i="22"/>
  <c r="F1122" i="22"/>
  <c r="F970" i="22"/>
  <c r="J1654" i="21"/>
  <c r="H970" i="22"/>
  <c r="G1540" i="22"/>
  <c r="G1616" i="21"/>
  <c r="G970" i="22"/>
  <c r="F1540" i="22"/>
  <c r="H1616" i="21"/>
  <c r="H1426" i="22"/>
  <c r="H970" i="21"/>
  <c r="F1654" i="21"/>
  <c r="F1616" i="21"/>
  <c r="J970" i="21"/>
  <c r="I1350" i="21"/>
  <c r="I1654" i="21"/>
  <c r="H1578" i="22"/>
  <c r="F1844" i="22"/>
  <c r="H1654" i="21"/>
  <c r="I1122" i="22"/>
  <c r="J1008" i="22"/>
  <c r="G1350" i="21"/>
  <c r="I1844" i="22"/>
  <c r="J1616" i="21"/>
  <c r="G1122" i="22"/>
  <c r="I1616" i="21"/>
  <c r="G1578" i="22"/>
  <c r="J1844" i="22"/>
  <c r="F1350" i="21"/>
  <c r="H1122" i="22"/>
  <c r="J1122" i="22"/>
  <c r="F1008" i="22"/>
  <c r="H154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G628" i="21"/>
  <c r="I96" i="15"/>
  <c r="I58" i="13"/>
  <c r="H552" i="21"/>
  <c r="J932" i="22"/>
  <c r="F1046" i="22"/>
  <c r="H780" i="21"/>
  <c r="H1616" i="22"/>
  <c r="H58" i="18"/>
  <c r="J362" i="22"/>
  <c r="G666" i="22"/>
  <c r="J1312" i="21"/>
  <c r="H58" i="13"/>
  <c r="F134" i="5"/>
  <c r="J1730" i="22"/>
  <c r="F552" i="21"/>
  <c r="I666" i="22"/>
  <c r="H780" i="22"/>
  <c r="J1388" i="21"/>
  <c r="F1578" i="21"/>
  <c r="F856" i="22"/>
  <c r="G248" i="15"/>
  <c r="J286" i="22"/>
  <c r="F1236" i="21"/>
  <c r="J96" i="22"/>
  <c r="J20" i="5"/>
  <c r="H932" i="21"/>
  <c r="I1312" i="22"/>
  <c r="G780" i="21"/>
  <c r="F172" i="5"/>
  <c r="H1274" i="21"/>
  <c r="H20" i="15"/>
  <c r="F58" i="22"/>
  <c r="I20" i="15"/>
  <c r="F628" i="22"/>
  <c r="G742" i="21"/>
  <c r="H1046" i="21"/>
  <c r="I286" i="21"/>
  <c r="I856" i="21"/>
  <c r="F1312" i="21"/>
  <c r="I1274" i="21"/>
  <c r="G58" i="13"/>
  <c r="F172" i="22"/>
  <c r="G96" i="13"/>
  <c r="F1008" i="21"/>
  <c r="J20" i="22"/>
  <c r="G590" i="21"/>
  <c r="I514" i="21"/>
  <c r="J1540" i="21"/>
  <c r="F1198" i="21"/>
  <c r="G20" i="21"/>
  <c r="H476" i="22"/>
  <c r="J20" i="18"/>
  <c r="J96" i="18"/>
  <c r="G400" i="22"/>
  <c r="G58" i="15"/>
  <c r="I58" i="21"/>
  <c r="G438" i="21"/>
  <c r="G1198" i="21"/>
  <c r="G894" i="21"/>
  <c r="G438" i="22"/>
  <c r="F362" i="22"/>
  <c r="G1426" i="21"/>
  <c r="G134" i="21"/>
  <c r="H552" i="22"/>
  <c r="F1160" i="22"/>
  <c r="H1312" i="22"/>
  <c r="J1502" i="22"/>
  <c r="H248" i="15"/>
  <c r="F438" i="21"/>
  <c r="G1616" i="22"/>
  <c r="I324" i="21"/>
  <c r="G1806" i="22"/>
  <c r="J856" i="22"/>
  <c r="I248" i="15"/>
  <c r="G1730" i="22"/>
  <c r="H742" i="22"/>
  <c r="I1540" i="21"/>
  <c r="H476" i="21"/>
  <c r="J248" i="22"/>
  <c r="H1426" i="21"/>
  <c r="G134" i="5"/>
  <c r="G134" i="18"/>
  <c r="F1464" i="22"/>
  <c r="J1274" i="21"/>
  <c r="I1312" i="21"/>
  <c r="J134" i="21"/>
  <c r="J172" i="21"/>
  <c r="I704" i="21"/>
  <c r="F780" i="21"/>
  <c r="G286" i="15"/>
  <c r="F1198" i="22"/>
  <c r="I248" i="21"/>
  <c r="J1198" i="22"/>
  <c r="I58" i="18"/>
  <c r="J1768" i="22"/>
  <c r="J742" i="22"/>
  <c r="G552" i="22"/>
  <c r="H20" i="5"/>
  <c r="G780" i="22"/>
  <c r="F134" i="21"/>
  <c r="J932" i="21"/>
  <c r="I1426" i="21"/>
  <c r="G286" i="22"/>
  <c r="J58" i="15"/>
  <c r="I362" i="21"/>
  <c r="F286" i="22"/>
  <c r="H286" i="15"/>
  <c r="J552" i="14"/>
  <c r="F58" i="13"/>
  <c r="I1008" i="21"/>
  <c r="F286" i="15"/>
  <c r="G704" i="21"/>
  <c r="I20" i="5"/>
  <c r="G818" i="22"/>
  <c r="F362" i="21"/>
  <c r="I96" i="13"/>
  <c r="F210" i="22"/>
  <c r="G894" i="22"/>
  <c r="H514" i="22"/>
  <c r="F1806" i="22"/>
  <c r="G96" i="22"/>
  <c r="I1616" i="22"/>
  <c r="G932" i="22"/>
  <c r="I1046" i="21"/>
  <c r="J514" i="21"/>
  <c r="G476" i="22"/>
  <c r="G514" i="22"/>
  <c r="G1198" i="22"/>
  <c r="I58" i="22"/>
  <c r="G552" i="21"/>
  <c r="J1084" i="21"/>
  <c r="F96" i="21"/>
  <c r="G1464" i="21"/>
  <c r="I134" i="22"/>
  <c r="F96" i="22"/>
  <c r="I780" i="22"/>
  <c r="F1426" i="21"/>
  <c r="I1730" i="22"/>
  <c r="F1350" i="22"/>
  <c r="I1084" i="21"/>
  <c r="I20" i="18"/>
  <c r="F628" i="21"/>
  <c r="F1464" i="21"/>
  <c r="H438" i="14"/>
  <c r="G1236" i="21"/>
  <c r="H742" i="21"/>
  <c r="F1084" i="22"/>
  <c r="I1692" i="22"/>
  <c r="F1084" i="21"/>
  <c r="G1388" i="22"/>
  <c r="J438" i="21"/>
  <c r="G248" i="22"/>
  <c r="G1312" i="22"/>
  <c r="G856" i="22"/>
  <c r="H666" i="22"/>
  <c r="I1768" i="22"/>
  <c r="G818" i="21"/>
  <c r="G1274" i="21"/>
  <c r="J210" i="5"/>
  <c r="G20" i="18"/>
  <c r="G286" i="21"/>
  <c r="G1084" i="21"/>
  <c r="H894" i="21"/>
  <c r="I210" i="21"/>
  <c r="J1236" i="22"/>
  <c r="G1578" i="21"/>
  <c r="I1274" i="22"/>
  <c r="I210" i="15"/>
  <c r="F20" i="14"/>
  <c r="F1768" i="22"/>
  <c r="J780" i="22"/>
  <c r="J1464" i="21"/>
  <c r="I58" i="14"/>
  <c r="H1730" i="22"/>
  <c r="J1198" i="21"/>
  <c r="J1046" i="22"/>
  <c r="F96" i="18"/>
  <c r="I590" i="21"/>
  <c r="H856" i="22"/>
  <c r="F324" i="22"/>
  <c r="F894" i="21"/>
  <c r="G400" i="21"/>
  <c r="J438" i="22"/>
  <c r="F1540" i="21"/>
  <c r="F1502" i="22"/>
  <c r="I96" i="5"/>
  <c r="H172" i="21"/>
  <c r="I1502" i="22"/>
  <c r="H1084" i="21"/>
  <c r="J1008" i="21"/>
  <c r="F20" i="21"/>
  <c r="H1160" i="21"/>
  <c r="G96" i="5"/>
  <c r="H628" i="22"/>
  <c r="H172" i="5"/>
  <c r="I1122" i="21"/>
  <c r="I248" i="22"/>
  <c r="G742" i="22"/>
  <c r="J1654" i="22"/>
  <c r="H1502" i="21"/>
  <c r="G1084" i="22"/>
  <c r="G20" i="15"/>
  <c r="I742" i="22"/>
  <c r="I552" i="21"/>
  <c r="G58" i="18"/>
  <c r="I1806" i="22"/>
  <c r="J58" i="5"/>
  <c r="J96" i="15"/>
  <c r="I1578" i="21"/>
  <c r="J438" i="14"/>
  <c r="I742" i="21"/>
  <c r="I1236" i="21"/>
  <c r="I666" i="21"/>
  <c r="J1122" i="21"/>
  <c r="F704" i="21"/>
  <c r="I438" i="14"/>
  <c r="F1502" i="21"/>
  <c r="I20" i="22"/>
  <c r="G1046" i="21"/>
  <c r="J1502" i="21"/>
  <c r="I590" i="22"/>
  <c r="I552" i="22"/>
  <c r="I476" i="22"/>
  <c r="F1730" i="22"/>
  <c r="J666" i="21"/>
  <c r="F742" i="21"/>
  <c r="I1160" i="22"/>
  <c r="H894" i="22"/>
  <c r="I134" i="18"/>
  <c r="J96" i="21"/>
  <c r="I552" i="14"/>
  <c r="G20" i="14"/>
  <c r="F590" i="14"/>
  <c r="F20" i="22"/>
  <c r="H96" i="13"/>
  <c r="I286" i="22"/>
  <c r="H438" i="21"/>
  <c r="G96" i="21"/>
  <c r="I704" i="22"/>
  <c r="G134" i="22"/>
  <c r="F1616" i="22"/>
  <c r="F1274" i="22"/>
  <c r="G1274" i="22"/>
  <c r="F134" i="18"/>
  <c r="H286" i="21"/>
  <c r="J704" i="21"/>
  <c r="J248" i="21"/>
  <c r="J324" i="21"/>
  <c r="F818" i="22"/>
  <c r="J1692" i="22"/>
  <c r="I476" i="21"/>
  <c r="F210" i="15"/>
  <c r="G856" i="21"/>
  <c r="F1274" i="21"/>
  <c r="I96" i="22"/>
  <c r="J514" i="22"/>
  <c r="I210" i="5"/>
  <c r="I476" i="14"/>
  <c r="J58" i="18"/>
  <c r="F210" i="21"/>
  <c r="I172" i="21"/>
  <c r="J1274" i="22"/>
  <c r="F894" i="22"/>
  <c r="J704" i="22"/>
  <c r="J134" i="18"/>
  <c r="G1350" i="22"/>
  <c r="F438" i="22"/>
  <c r="H1654" i="22"/>
  <c r="G58" i="14"/>
  <c r="G1692" i="22"/>
  <c r="F932" i="21"/>
  <c r="H248" i="21"/>
  <c r="F172" i="18"/>
  <c r="I628" i="22"/>
  <c r="I286" i="15"/>
  <c r="H514" i="21"/>
  <c r="J590" i="22"/>
  <c r="H172" i="18"/>
  <c r="G1122" i="21"/>
  <c r="I856" i="22"/>
  <c r="H1198" i="21"/>
  <c r="H818" i="21"/>
  <c r="F1160" i="21"/>
  <c r="G932" i="21"/>
  <c r="J1350" i="22"/>
  <c r="J552" i="22"/>
  <c r="H134" i="22"/>
  <c r="I134" i="5"/>
  <c r="F134" i="22"/>
  <c r="I58" i="15"/>
  <c r="G362" i="21"/>
  <c r="G1464" i="22"/>
  <c r="G58" i="22"/>
  <c r="G1768" i="22"/>
  <c r="F514" i="21"/>
  <c r="I818" i="21"/>
  <c r="J20" i="21"/>
  <c r="F96" i="13"/>
  <c r="F400" i="22"/>
  <c r="F58" i="14"/>
  <c r="F514" i="22"/>
  <c r="H134" i="5"/>
  <c r="H58" i="22"/>
  <c r="H1464" i="21"/>
  <c r="F20" i="5"/>
  <c r="I1654" i="22"/>
  <c r="J590" i="21"/>
  <c r="H286" i="22"/>
  <c r="J58" i="21"/>
  <c r="I1388" i="22"/>
  <c r="F58" i="15"/>
  <c r="G1008" i="21"/>
  <c r="G590" i="22"/>
  <c r="I894" i="22"/>
  <c r="I362" i="22"/>
  <c r="G1540" i="21"/>
  <c r="I1084" i="22"/>
  <c r="J248" i="15"/>
  <c r="F96" i="15"/>
  <c r="I1198" i="21"/>
  <c r="J400" i="22"/>
  <c r="G438" i="14"/>
  <c r="F20" i="15"/>
  <c r="I628" i="21"/>
  <c r="H1768" i="22"/>
  <c r="I818" i="22"/>
  <c r="G1160" i="22"/>
  <c r="J628" i="21"/>
  <c r="G324" i="22"/>
  <c r="H590" i="22"/>
  <c r="G172" i="18"/>
  <c r="H1692" i="22"/>
  <c r="H1008" i="21"/>
  <c r="J210" i="21"/>
  <c r="I324" i="15"/>
  <c r="F590" i="21"/>
  <c r="G1160" i="21"/>
  <c r="H666" i="21"/>
  <c r="I1502" i="21"/>
  <c r="J476" i="22"/>
  <c r="J590" i="14"/>
  <c r="H20" i="18"/>
  <c r="G666" i="21"/>
  <c r="F172" i="21"/>
  <c r="F1692" i="22"/>
  <c r="H210" i="21"/>
  <c r="J210" i="22"/>
  <c r="H1046" i="22"/>
  <c r="F780" i="22"/>
  <c r="G704" i="22"/>
  <c r="F20" i="13"/>
  <c r="G590" i="14"/>
  <c r="J400" i="21"/>
  <c r="J20" i="15"/>
  <c r="J552" i="21"/>
  <c r="J362" i="21"/>
  <c r="F248" i="15"/>
  <c r="F1046" i="21"/>
  <c r="J58" i="22"/>
  <c r="G172" i="5"/>
  <c r="I172" i="5"/>
  <c r="F552" i="22"/>
  <c r="J96" i="13"/>
  <c r="I1464" i="21"/>
  <c r="G20" i="5"/>
  <c r="G210" i="22"/>
  <c r="G476" i="14"/>
  <c r="H1198" i="22"/>
  <c r="F742" i="22"/>
  <c r="F400" i="21"/>
  <c r="H58" i="14"/>
  <c r="I324" i="22"/>
  <c r="J856" i="21"/>
  <c r="H172" i="22"/>
  <c r="I172" i="18"/>
  <c r="H1084" i="22"/>
  <c r="G1388" i="21"/>
  <c r="G210" i="15"/>
  <c r="H628" i="21"/>
  <c r="F590" i="22"/>
  <c r="F96" i="5"/>
  <c r="F1654" i="22"/>
  <c r="F58" i="21"/>
  <c r="J894" i="22"/>
  <c r="F818" i="21"/>
  <c r="H58" i="15"/>
  <c r="I58" i="5"/>
  <c r="H438" i="22"/>
  <c r="H552" i="14"/>
  <c r="I894" i="21"/>
  <c r="I1464" i="22"/>
  <c r="J476" i="21"/>
  <c r="J286" i="21"/>
  <c r="G552" i="14"/>
  <c r="H1578" i="21"/>
  <c r="H1388" i="22"/>
  <c r="I932" i="21"/>
  <c r="H58" i="5"/>
  <c r="H856" i="21"/>
  <c r="I20" i="13"/>
  <c r="H1502" i="22"/>
  <c r="G362" i="22"/>
  <c r="J476" i="14"/>
  <c r="F476" i="22"/>
  <c r="G476" i="21"/>
  <c r="H1388" i="21"/>
  <c r="H400" i="21"/>
  <c r="F438" i="14"/>
  <c r="I1198" i="22"/>
  <c r="H1312" i="21"/>
  <c r="J628" i="22"/>
  <c r="G96" i="15"/>
  <c r="J1464" i="22"/>
  <c r="I1160" i="21"/>
  <c r="J96" i="5"/>
  <c r="J20" i="13"/>
  <c r="F324" i="21"/>
  <c r="H362" i="22"/>
  <c r="H134" i="21"/>
  <c r="I1046" i="22"/>
  <c r="I590" i="14"/>
  <c r="F932" i="22"/>
  <c r="J172" i="22"/>
  <c r="G172" i="22"/>
  <c r="F552" i="14"/>
  <c r="G628" i="22"/>
  <c r="G324" i="15"/>
  <c r="I1236" i="22"/>
  <c r="H96" i="5"/>
  <c r="J134" i="22"/>
  <c r="J210" i="15"/>
  <c r="H932" i="22"/>
  <c r="J1236" i="21"/>
  <c r="F58" i="5"/>
  <c r="G20" i="22"/>
  <c r="F286" i="21"/>
  <c r="H590" i="21"/>
  <c r="J286" i="15"/>
  <c r="J1046" i="21"/>
  <c r="I96" i="21"/>
  <c r="I438" i="21"/>
  <c r="F1236" i="22"/>
  <c r="H1806" i="22"/>
  <c r="G248" i="21"/>
  <c r="F666" i="22"/>
  <c r="H20" i="13"/>
  <c r="H96" i="21"/>
  <c r="J1616" i="22"/>
  <c r="F324" i="15"/>
  <c r="J1084" i="22"/>
  <c r="H324" i="22"/>
  <c r="H58" i="21"/>
  <c r="H96" i="18"/>
  <c r="I96" i="18"/>
  <c r="J742" i="21"/>
  <c r="J1578" i="21"/>
  <c r="F1312" i="22"/>
  <c r="F248" i="22"/>
  <c r="G58" i="21"/>
  <c r="I514" i="22"/>
  <c r="H210" i="22"/>
  <c r="H400" i="22"/>
  <c r="F248" i="21"/>
  <c r="J172" i="5"/>
  <c r="J20" i="14"/>
  <c r="H1350" i="22"/>
  <c r="I1350" i="22"/>
  <c r="J58" i="13"/>
  <c r="H210" i="5"/>
  <c r="I400" i="21"/>
  <c r="G210" i="21"/>
  <c r="G20" i="13"/>
  <c r="I1388" i="21"/>
  <c r="J1160" i="21"/>
  <c r="H248" i="22"/>
  <c r="H1464" i="22"/>
  <c r="H20" i="14"/>
  <c r="F58" i="18"/>
  <c r="I400" i="22"/>
  <c r="I134" i="21"/>
  <c r="G1046" i="22"/>
  <c r="G514" i="21"/>
  <c r="F1122" i="21"/>
  <c r="G1502" i="21"/>
  <c r="J818" i="21"/>
  <c r="I20" i="21"/>
  <c r="I20" i="14"/>
  <c r="J780" i="21"/>
  <c r="J1312" i="22"/>
  <c r="H818" i="22"/>
  <c r="G324" i="21"/>
  <c r="J1426" i="21"/>
  <c r="H1160" i="22"/>
  <c r="G172" i="21"/>
  <c r="G210" i="5"/>
  <c r="H704" i="22"/>
  <c r="H476" i="14"/>
  <c r="H590" i="14"/>
  <c r="G1654" i="22"/>
  <c r="I172" i="22"/>
  <c r="H96" i="15"/>
  <c r="G1236" i="22"/>
  <c r="H1236" i="22"/>
  <c r="F704" i="22"/>
  <c r="F1388" i="22"/>
  <c r="H362" i="21"/>
  <c r="H96" i="22"/>
  <c r="H210" i="15"/>
  <c r="I438" i="22"/>
  <c r="I210" i="22"/>
  <c r="H1540" i="21"/>
  <c r="H1122" i="21"/>
  <c r="J58" i="14"/>
  <c r="J666" i="22"/>
  <c r="H20" i="21"/>
  <c r="J1388" i="22"/>
  <c r="J134" i="5"/>
  <c r="G1312" i="21"/>
  <c r="I780" i="21"/>
  <c r="G58" i="5"/>
  <c r="J1160" i="22"/>
  <c r="J1806" i="22"/>
  <c r="F20" i="18"/>
  <c r="H1274" i="22"/>
  <c r="H704" i="21"/>
  <c r="H20" i="22"/>
  <c r="J324" i="15"/>
  <c r="H1236" i="21"/>
  <c r="G1502" i="22"/>
  <c r="J324" i="22"/>
  <c r="H324" i="21"/>
  <c r="F1388" i="21"/>
  <c r="F856" i="21"/>
  <c r="J818" i="22"/>
  <c r="F476" i="14"/>
  <c r="F476" i="21"/>
  <c r="I932" i="22"/>
  <c r="H324" i="15"/>
  <c r="J894" i="21"/>
  <c r="G96" i="18"/>
  <c r="H134" i="18"/>
  <c r="J172" i="18"/>
  <c r="F666" i="21"/>
  <c r="F210" i="5"/>
  <c r="G13" i="15" l="1"/>
  <c r="G12" i="18"/>
  <c r="K12" i="13"/>
  <c r="G14" i="15"/>
  <c r="K13" i="5"/>
  <c r="G13" i="21"/>
  <c r="G14" i="14"/>
  <c r="K12" i="15"/>
  <c r="K12" i="18"/>
  <c r="G12" i="14"/>
  <c r="G14" i="18"/>
  <c r="G12" i="15"/>
  <c r="K13" i="18"/>
  <c r="G12" i="5"/>
  <c r="G12" i="21"/>
  <c r="K12" i="5"/>
  <c r="K13" i="13"/>
  <c r="K13" i="14"/>
  <c r="G12" i="13"/>
  <c r="K12" i="21"/>
  <c r="G14" i="21"/>
  <c r="G13" i="14"/>
  <c r="K12" i="22"/>
  <c r="G13" i="5"/>
  <c r="G13" i="22"/>
  <c r="G12" i="22"/>
  <c r="K13" i="21"/>
  <c r="G14" i="22"/>
  <c r="K13" i="15"/>
  <c r="G14" i="5"/>
  <c r="K13" i="22"/>
  <c r="K12" i="14"/>
  <c r="G14" i="13"/>
  <c r="G13" i="13"/>
  <c r="G13" i="18"/>
  <c r="K15" i="5" l="1"/>
  <c r="G15" i="15"/>
  <c r="K15" i="14"/>
  <c r="K15" i="15"/>
  <c r="G15" i="21"/>
  <c r="G15" i="13"/>
  <c r="K15" i="13"/>
  <c r="K15" i="22"/>
  <c r="G15" i="5"/>
  <c r="K15" i="21"/>
  <c r="G15" i="22"/>
  <c r="G15" i="14"/>
  <c r="G15" i="18"/>
  <c r="K15" i="18"/>
  <c r="L13" i="13" l="1"/>
  <c r="L14" i="15"/>
  <c r="L14" i="21"/>
  <c r="H14" i="21"/>
  <c r="L12" i="15"/>
  <c r="H13" i="15"/>
  <c r="L13" i="15"/>
  <c r="H14" i="15"/>
  <c r="H14" i="13"/>
  <c r="H12" i="15"/>
  <c r="H12" i="13"/>
  <c r="L12" i="21"/>
  <c r="H13" i="13"/>
  <c r="L12" i="13"/>
  <c r="L13" i="21"/>
  <c r="L14" i="13"/>
  <c r="H13" i="21"/>
  <c r="H12" i="21"/>
  <c r="L14" i="22"/>
  <c r="L13" i="22"/>
  <c r="L12" i="22"/>
  <c r="H14" i="22"/>
  <c r="H13" i="22"/>
  <c r="H13" i="18"/>
  <c r="H12" i="18"/>
  <c r="L12" i="18"/>
  <c r="H14" i="18"/>
  <c r="L14" i="18"/>
  <c r="L13" i="18"/>
  <c r="L13" i="5"/>
  <c r="H14" i="5"/>
  <c r="H12" i="5"/>
  <c r="L14" i="5"/>
  <c r="L12" i="5"/>
  <c r="H13" i="5"/>
  <c r="H14" i="14"/>
  <c r="L13" i="14"/>
  <c r="L14" i="14"/>
  <c r="H13" i="14"/>
  <c r="H12" i="14"/>
  <c r="L12" i="14"/>
  <c r="H12" i="22"/>
  <c r="L15" i="13" l="1"/>
  <c r="L15" i="15"/>
  <c r="H15" i="15"/>
  <c r="H15" i="21"/>
  <c r="L15" i="5"/>
  <c r="H15" i="13"/>
  <c r="L15" i="21"/>
  <c r="L15" i="22"/>
  <c r="L15" i="18"/>
  <c r="H15" i="22"/>
  <c r="L15" i="14"/>
  <c r="H15" i="14"/>
  <c r="H15" i="5"/>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<sst xmlns="http://schemas.openxmlformats.org/spreadsheetml/2006/main" count="3132" uniqueCount="522">
  <si>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</si>
  <si>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</si>
  <si>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</si>
  <si>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</si>
  <si>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</si>
  <si>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</si>
  <si>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</si>
  <si>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</si>
  <si>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</si>
  <si>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</si>
  <si>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</si>
  <si>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</si>
  <si>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</si>
  <si>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</si>
  <si>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</si>
  <si>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</si>
  <si>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</si>
  <si>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</si>
  <si>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</si>
  <si>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</si>
  <si>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</si>
  <si>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</si>
  <si>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</si>
  <si>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</si>
  <si>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</si>
  <si>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</si>
  <si>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</si>
  <si>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</si>
  <si>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</si>
  <si>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</si>
  <si>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</si>
  <si>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</si>
  <si>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</si>
  <si>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</si>
  <si>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</si>
  <si>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</si>
  <si>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</si>
  <si>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</si>
  <si>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</si>
  <si>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</si>
  <si>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</si>
  <si>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</si>
  <si>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</si>
  <si>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</si>
  <si>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</si>
  <si>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</si>
  <si>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</si>
  <si>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</si>
  <si>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</si>
  <si>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</si>
  <si>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</si>
  <si>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</si>
  <si>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</si>
  <si>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</si>
  <si>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</si>
  <si>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</si>
  <si>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</si>
  <si>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</si>
  <si>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</si>
  <si>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</si>
  <si>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</si>
  <si>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</si>
  <si>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</si>
  <si>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</si>
  <si>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</si>
  <si>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</si>
  <si>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</si>
  <si>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</si>
  <si>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</si>
  <si>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</si>
  <si>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</si>
  <si>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</si>
  <si>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</si>
  <si>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</si>
  <si>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</si>
  <si>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</si>
  <si>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</si>
  <si>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</si>
  <si>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</si>
  <si>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</si>
  <si>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</si>
  <si>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</si>
  <si>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</si>
  <si>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</si>
  <si>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</si>
  <si>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</si>
  <si>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</si>
  <si>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</si>
  <si>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</si>
  <si>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</si>
  <si>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</si>
  <si>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</si>
  <si>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</si>
  <si>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</si>
  <si>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</si>
  <si>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</si>
  <si>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</si>
  <si>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</si>
  <si>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</si>
  <si>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</si>
  <si>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</si>
  <si>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</si>
  <si>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</si>
  <si>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</si>
  <si>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</si>
  <si>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</si>
  <si>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</si>
  <si>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</si>
  <si>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</si>
  <si>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</si>
  <si>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</si>
  <si>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</si>
  <si>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</si>
  <si>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</si>
  <si>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</si>
  <si>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</si>
  <si>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</si>
  <si>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</si>
  <si>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</si>
  <si>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</si>
  <si>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</si>
  <si>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</si>
  <si>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</si>
  <si>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</si>
  <si>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</si>
  <si>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</si>
  <si>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</si>
  <si>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</si>
  <si>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</si>
  <si>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</si>
  <si>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</si>
  <si>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</si>
  <si>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</si>
  <si>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</si>
  <si>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</si>
  <si>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</si>
  <si>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</si>
  <si>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</si>
  <si>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</si>
  <si>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</si>
  <si>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</si>
  <si>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</si>
  <si>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</si>
  <si>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</si>
  <si>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</si>
  <si>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</si>
  <si>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</si>
  <si>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</si>
  <si>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</si>
  <si>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</si>
  <si>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</si>
  <si>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</si>
  <si>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</si>
  <si>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</si>
  <si>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</si>
  <si>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</si>
  <si>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</si>
  <si>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</si>
  <si>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</si>
  <si>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</si>
  <si>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</si>
  <si>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</si>
  <si>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</si>
  <si>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</si>
  <si>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</si>
  <si>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</si>
  <si>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</si>
  <si>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</si>
  <si>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</si>
  <si>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</si>
  <si>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</si>
  <si>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</si>
  <si>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</si>
  <si>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</si>
  <si>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</si>
  <si>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</si>
  <si>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</si>
  <si>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</si>
  <si>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</si>
  <si>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</si>
  <si>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</si>
  <si>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</si>
  <si>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</si>
  <si>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</si>
  <si>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</si>
  <si>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</si>
  <si>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</si>
  <si>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</si>
  <si>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</si>
  <si>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</si>
  <si>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</si>
  <si>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</si>
  <si>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</si>
  <si>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</si>
  <si>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</si>
  <si>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</si>
  <si>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</si>
  <si>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</si>
  <si>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</si>
  <si>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</si>
  <si>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</si>
  <si>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</si>
  <si>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</si>
  <si>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</si>
  <si>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</si>
  <si>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</si>
  <si>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</si>
  <si>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</si>
  <si>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</si>
  <si>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</si>
  <si>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</si>
  <si>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</si>
  <si>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</si>
  <si>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</si>
  <si>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</si>
  <si>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</si>
  <si>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</si>
  <si>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</si>
  <si>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</si>
  <si>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</si>
  <si>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</si>
  <si>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</si>
  <si>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</si>
  <si>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</si>
  <si>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</si>
  <si>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</si>
  <si>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</si>
  <si>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</si>
  <si>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</si>
  <si>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</si>
  <si>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</si>
  <si>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</si>
  <si>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</si>
  <si>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</si>
  <si>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</si>
  <si>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</si>
  <si>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</si>
  <si>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</si>
  <si>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</si>
  <si>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</si>
  <si>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</si>
  <si>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</si>
  <si>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</si>
  <si>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</si>
  <si>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</si>
  <si>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</si>
  <si>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</si>
  <si>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</si>
  <si>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</si>
  <si>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</si>
  <si>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</si>
  <si>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</si>
  <si>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</si>
  <si>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</si>
  <si>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</si>
  <si>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</si>
  <si>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</si>
  <si>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</si>
  <si>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</si>
  <si>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</si>
  <si>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</si>
  <si>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</si>
  <si>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</si>
  <si>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</si>
  <si>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</si>
  <si>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</si>
  <si>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</si>
  <si>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</si>
  <si>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</si>
  <si>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</si>
  <si>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</si>
  <si>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</si>
  <si>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</si>
  <si>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</si>
  <si>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</si>
  <si>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</si>
  <si>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</si>
  <si>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</si>
  <si>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</si>
  <si>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</si>
  <si>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</si>
  <si>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</si>
  <si>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</si>
  <si>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</si>
  <si>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</si>
  <si>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</si>
  <si>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</si>
  <si>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</si>
  <si>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</si>
  <si>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</si>
  <si>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</si>
  <si>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</si>
  <si>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</si>
  <si>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</si>
  <si>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</si>
  <si>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</si>
  <si>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</si>
  <si>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</si>
  <si>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</si>
  <si>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</si>
  <si>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</si>
  <si>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</si>
  <si>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</si>
  <si>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</si>
  <si>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</si>
  <si>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</si>
  <si>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</si>
  <si>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</si>
  <si>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</si>
  <si>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</si>
  <si>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</si>
  <si>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</si>
  <si>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</si>
  <si>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</si>
  <si>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</si>
  <si>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</si>
  <si>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</si>
  <si>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</si>
  <si>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</si>
  <si>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</si>
  <si>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</si>
  <si>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</si>
  <si>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</si>
  <si>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</si>
  <si>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</si>
  <si>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</si>
  <si>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</si>
  <si>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</si>
  <si>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</si>
  <si>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</si>
  <si>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</si>
  <si>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</si>
  <si>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</si>
  <si>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</si>
  <si>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</si>
  <si>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</si>
  <si>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</si>
  <si>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</si>
  <si>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</si>
  <si>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</si>
  <si>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</si>
  <si>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</si>
  <si>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</si>
  <si>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</si>
  <si>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</si>
  <si>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</si>
  <si>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</si>
  <si>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</si>
  <si>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</si>
  <si>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</si>
  <si>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</si>
  <si>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</si>
  <si>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</si>
  <si>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</si>
  <si>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</si>
  <si>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</si>
  <si>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</si>
  <si>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</si>
  <si>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</si>
  <si>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</si>
  <si>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</si>
  <si>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</si>
  <si>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</si>
  <si>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</si>
  <si>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</si>
  <si>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</si>
  <si>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</si>
  <si>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</si>
  <si>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</si>
  <si>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</si>
  <si>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</si>
  <si>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</si>
  <si>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</si>
  <si>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</si>
  <si>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</si>
  <si>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</si>
  <si>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</si>
  <si>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</si>
  <si>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</si>
  <si>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</si>
  <si>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</si>
  <si>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</si>
  <si>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</si>
  <si>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</si>
  <si>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</si>
  <si>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</si>
  <si>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</si>
  <si>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</si>
  <si>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</si>
  <si>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</si>
  <si>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</si>
  <si>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</si>
  <si>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</si>
  <si>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</si>
  <si>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</si>
  <si>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</si>
  <si>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</si>
  <si>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</si>
  <si>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</si>
  <si>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</si>
  <si>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</si>
  <si>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</si>
  <si>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</si>
  <si>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</si>
  <si>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</si>
  <si>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</si>
  <si>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</si>
  <si>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</si>
  <si>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</si>
  <si>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</si>
  <si>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</si>
  <si>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</si>
  <si>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</si>
  <si>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</si>
  <si>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</si>
  <si>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</si>
  <si>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</si>
  <si>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</si>
  <si>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</si>
  <si>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</si>
  <si>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</si>
  <si>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</si>
  <si>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</si>
  <si>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</si>
  <si>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</si>
  <si>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</si>
  <si>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</si>
  <si>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</si>
  <si>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</si>
  <si>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</si>
  <si>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</si>
  <si>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</si>
  <si>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</si>
  <si>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</si>
  <si>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</si>
  <si>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</si>
  <si>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</si>
  <si>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</si>
  <si>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</si>
  <si>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</si>
  <si>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</si>
  <si>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</si>
  <si>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</si>
  <si>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</si>
  <si>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</si>
  <si>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</si>
  <si>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</si>
  <si>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</si>
  <si>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</si>
  <si>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</si>
  <si>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</si>
  <si>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</si>
  <si>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</si>
  <si>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</si>
  <si>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</si>
  <si>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</si>
  <si>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</si>
  <si>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</si>
  <si>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</si>
  <si>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</si>
  <si>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</si>
  <si>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</si>
  <si>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</si>
  <si>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</si>
  <si>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</si>
  <si>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</si>
  <si>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</si>
  <si>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</si>
  <si>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</si>
  <si>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</si>
  <si>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</si>
  <si>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</si>
  <si>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</si>
  <si>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</si>
  <si>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</si>
  <si>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</si>
  <si>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</si>
  <si>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</si>
  <si>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</si>
  <si>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</si>
  <si>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MADRID DIGITAL</t>
  </si>
  <si>
    <t>Equipo: Intel(R) Core(TM) i5-8365U CPU @ 1.60GHz   1.90 GHz, 
RAM: 8,0 GB
Sistema Operativo: Windows 11 Enterprise
Navegador: Google Chrome Versión 127.0.6533.89  (Build oficial) (64 bits)
Herramientas utilizadas: Tawdis, LightHouse, Wave, Color Contrast Analyzer, Headings map, Screen reader, Siteimprove, taba11y,  User CSS, Web Developer y  Axe DevTools</t>
  </si>
  <si>
    <t xml:space="preserve">https://www.visitmadrid.es/	</t>
  </si>
  <si>
    <t>https://www.visitmadrid.es/</t>
  </si>
  <si>
    <t>VisitMadrid</t>
  </si>
  <si>
    <t>Se revisan las páginas del dominio</t>
  </si>
  <si>
    <t>PORTAL DRUPAL DE TURISMO (DRUPAL)</t>
  </si>
  <si>
    <t>Home</t>
  </si>
  <si>
    <t>Página Web</t>
  </si>
  <si>
    <t>Crea tu itinerario</t>
  </si>
  <si>
    <t>https://www.visitmadrid.es/crea-tu-itinerario</t>
  </si>
  <si>
    <t>Home - Crea tu itinerario</t>
  </si>
  <si>
    <t>Profesionales</t>
  </si>
  <si>
    <t>https://www.visitmadrid.es/profesionales</t>
  </si>
  <si>
    <t>Home - Profesionales</t>
  </si>
  <si>
    <t>Qué hacer - Paisaje de la luz</t>
  </si>
  <si>
    <t>https://www.visitmadrid.es/donde-ir/madrid-ciudad/paisaje-luz-paseo-arte-parque-retiro</t>
  </si>
  <si>
    <t>Home - Qué hacer - Top10 - Paisaje de la luz</t>
  </si>
  <si>
    <t>Dónde ir  - Aranjuez</t>
  </si>
  <si>
    <t>https://www.visitmadrid.es/donde-ir/aranjuez</t>
  </si>
  <si>
    <t>Home - Dónde ir - Aranjuez</t>
  </si>
  <si>
    <t>https://www.visitmadrid.es/agenda</t>
  </si>
  <si>
    <t>Agenda</t>
  </si>
  <si>
    <t>Home - Agenda</t>
  </si>
  <si>
    <t>Planifica tu viaje - Accesibilidad</t>
  </si>
  <si>
    <t>https://www.visitmadrid.es/planifica-tu-viaje/accesibilidad</t>
  </si>
  <si>
    <t>Home - Planifica tu viaje - Accesibilidad</t>
  </si>
  <si>
    <t>Aviso legal</t>
  </si>
  <si>
    <t>https://www.visitmadrid.es/accesibilidad-web</t>
  </si>
  <si>
    <t>https://www.visitmadrid.es/aviso-legal</t>
  </si>
  <si>
    <t>Footer - Aviso Legal</t>
  </si>
  <si>
    <t>Footer - Accesibilidad</t>
  </si>
  <si>
    <t>Accesibilidad</t>
  </si>
  <si>
    <t>Home - English</t>
  </si>
  <si>
    <t>https://www.visitmadrid.es/en</t>
  </si>
  <si>
    <t>Home (En inglés)</t>
  </si>
  <si>
    <t>SUBDIRECCIÓN GENERAL DE ADMINISTRACIÓN ELECTRÓNICA</t>
  </si>
  <si>
    <t>A13043893</t>
  </si>
  <si>
    <t>COMUNIDAD DE MADRID</t>
  </si>
  <si>
    <t>A13002908</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</si>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</sst>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37">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4</xdr:col>
      <xdr:colOff>384256</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15" zoomScale="140" zoomScaleNormal="140" workbookViewId="0">
      <selection activeCell="D209" sqref="D209:D218"/>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1" t="s">
        <v>239</v>
      </c>
      <c r="C8" s="231"/>
      <c r="D8" s="231"/>
      <c r="E8" s="231"/>
      <c r="F8" s="231"/>
      <c r="G8" s="231"/>
      <c r="H8" s="231"/>
      <c r="I8" s="231"/>
      <c r="J8" s="231"/>
      <c r="K8" s="231"/>
      <c r="L8" s="231"/>
      <c r="M8" s="231"/>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0</v>
      </c>
      <c r="H12" s="42">
        <f ca="1">IF(($G$15+$K$15)=0,0,G12/($G$15+$K$15))</f>
        <v>0</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60</v>
      </c>
      <c r="H14" s="42">
        <f ca="1">IF(($G$15+$K$15)=0,0,G14/($G$15+$K$15))</f>
        <v>1</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https://www.visitmadrid.es/</v>
      </c>
      <c r="D19" s="99" t="s">
        <v>104</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Crea tu itinerario</v>
      </c>
      <c r="C20" s="85" t="str" cm="1">
        <f t="array" ref="C20">IFERROR(INDEX('03.Muestra'!$F$8:$F$42,SMALL(IF("Página Web"='03.Muestra'!$D$8:$D$42,ROW('03.Muestra'!$F$8:$F$42)-MIN(ROW('03.Muestra'!$D$8:$D$42))+1,""),ROW()-18)),"")</f>
        <v>https://www.visitmadrid.es/crea-tu-itinerario</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https://www.visitmadrid.es/profesionales</v>
      </c>
      <c r="D21" s="99" t="s">
        <v>104</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hacer - Paisaje de la luz</v>
      </c>
      <c r="C22" s="85" t="str" cm="1">
        <f t="array" ref="C22">IFERROR(INDEX('03.Muestra'!$F$8:$F$42,SMALL(IF("Página Web"='03.Muestra'!$D$8:$D$42,ROW('03.Muestra'!$F$8:$F$42)-MIN(ROW('03.Muestra'!$D$8:$D$42))+1,""),ROW()-18)),"")</f>
        <v>https://www.visitmadrid.es/donde-ir/madrid-ciudad/paisaje-luz-paseo-arte-parque-retiro</v>
      </c>
      <c r="D22" s="99" t="s">
        <v>104</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Dónde ir  - Aranjuez</v>
      </c>
      <c r="C23" s="85" t="str" cm="1">
        <f t="array" ref="C23">IFERROR(INDEX('03.Muestra'!$F$8:$F$42,SMALL(IF("Página Web"='03.Muestra'!$D$8:$D$42,ROW('03.Muestra'!$F$8:$F$42)-MIN(ROW('03.Muestra'!$D$8:$D$42))+1,""),ROW()-18)),"")</f>
        <v>https://www.visitmadrid.es/donde-ir/aranjuez</v>
      </c>
      <c r="D23" s="99" t="s">
        <v>104</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Agenda</v>
      </c>
      <c r="C24" s="85" t="str" cm="1">
        <f t="array" ref="C24">IFERROR(INDEX('03.Muestra'!$F$8:$F$42,SMALL(IF("Página Web"='03.Muestra'!$D$8:$D$42,ROW('03.Muestra'!$F$8:$F$42)-MIN(ROW('03.Muestra'!$D$8:$D$42))+1,""),ROW()-18)),"")</f>
        <v>https://www.visitmadrid.es/agenda</v>
      </c>
      <c r="D24" s="99" t="s">
        <v>104</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Planifica tu viaje - Accesibilidad</v>
      </c>
      <c r="C25" s="85" t="str" cm="1">
        <f t="array" ref="C25">IFERROR(INDEX('03.Muestra'!$F$8:$F$42,SMALL(IF("Página Web"='03.Muestra'!$D$8:$D$42,ROW('03.Muestra'!$F$8:$F$42)-MIN(ROW('03.Muestra'!$D$8:$D$42))+1,""),ROW()-18)),"")</f>
        <v>https://www.visitmadrid.es/planifica-tu-viaje/accesibilidad</v>
      </c>
      <c r="D25" s="99" t="s">
        <v>104</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https://www.visitmadrid.es/aviso-legal</v>
      </c>
      <c r="D26" s="99" t="s">
        <v>104</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https://www.visitmadrid.es/accesibilidad-web</v>
      </c>
      <c r="D27" s="99" t="s">
        <v>104</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Home - English</v>
      </c>
      <c r="C28" s="85" t="str" cm="1">
        <f t="array" ref="C28">IFERROR(INDEX('03.Muestra'!$F$8:$F$42,SMALL(IF("Página Web"='03.Muestra'!$D$8:$D$42,ROW('03.Muestra'!$F$8:$F$42)-MIN(ROW('03.Muestra'!$D$8:$D$42))+1,""),ROW()-18)),"")</f>
        <v>https://www.visitmadrid.es/en</v>
      </c>
      <c r="D28" s="99" t="s">
        <v>104</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https://www.visitmadrid.es/</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Crea tu itinerario</v>
      </c>
      <c r="C58" s="85" t="str" cm="1">
        <f t="array" ref="C58">IFERROR(INDEX('03.Muestra'!$F$8:$F$42,SMALL(IF("Página Web"='03.Muestra'!$D$8:$D$42,ROW('03.Muestra'!$F$8:$F$42)-MIN(ROW('03.Muestra'!$D$8:$D$42))+1,""),ROW()-56)),"")</f>
        <v>https://www.visitmadrid.es/crea-tu-itinerario</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https://www.visitmadrid.es/profesionales</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hacer - Paisaje de la luz</v>
      </c>
      <c r="C60" s="85" t="str" cm="1">
        <f t="array" ref="C60">IFERROR(INDEX('03.Muestra'!$F$8:$F$42,SMALL(IF("Página Web"='03.Muestra'!$D$8:$D$42,ROW('03.Muestra'!$F$8:$F$42)-MIN(ROW('03.Muestra'!$D$8:$D$42))+1,""),ROW()-56)),"")</f>
        <v>https://www.visitmadrid.es/donde-ir/madrid-ciudad/paisaje-luz-paseo-arte-parque-retiro</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Dónde ir  - Aranjuez</v>
      </c>
      <c r="C61" s="85" t="str" cm="1">
        <f t="array" ref="C61">IFERROR(INDEX('03.Muestra'!$F$8:$F$42,SMALL(IF("Página Web"='03.Muestra'!$D$8:$D$42,ROW('03.Muestra'!$F$8:$F$42)-MIN(ROW('03.Muestra'!$D$8:$D$42))+1,""),ROW()-56)),"")</f>
        <v>https://www.visitmadrid.es/donde-ir/aranjuez</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Agenda</v>
      </c>
      <c r="C62" s="85" t="str" cm="1">
        <f t="array" ref="C62">IFERROR(INDEX('03.Muestra'!$F$8:$F$42,SMALL(IF("Página Web"='03.Muestra'!$D$8:$D$42,ROW('03.Muestra'!$F$8:$F$42)-MIN(ROW('03.Muestra'!$D$8:$D$42))+1,""),ROW()-56)),"")</f>
        <v>https://www.visitmadrid.es/agenda</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Planifica tu viaje - Accesibilidad</v>
      </c>
      <c r="C63" s="85" t="str" cm="1">
        <f t="array" ref="C63">IFERROR(INDEX('03.Muestra'!$F$8:$F$42,SMALL(IF("Página Web"='03.Muestra'!$D$8:$D$42,ROW('03.Muestra'!$F$8:$F$42)-MIN(ROW('03.Muestra'!$D$8:$D$42))+1,""),ROW()-56)),"")</f>
        <v>https://www.visitmadrid.es/planifica-tu-viaje/accesibilidad</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https://www.visitmadrid.es/aviso-legal</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https://www.visitmadrid.es/accesibilidad-web</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Home - English</v>
      </c>
      <c r="C66" s="85" t="str" cm="1">
        <f t="array" ref="C66">IFERROR(INDEX('03.Muestra'!$F$8:$F$42,SMALL(IF("Página Web"='03.Muestra'!$D$8:$D$42,ROW('03.Muestra'!$F$8:$F$42)-MIN(ROW('03.Muestra'!$D$8:$D$42))+1,""),ROW()-56)),"")</f>
        <v>https://www.visitmadrid.es/en</v>
      </c>
      <c r="D66" s="99" t="s">
        <v>104</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https://www.visitmadrid.es/</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Crea tu itinerario</v>
      </c>
      <c r="C96" s="85" t="str" cm="1">
        <f t="array" ref="C96">IFERROR(INDEX('03.Muestra'!$F$8:$F$42,SMALL(IF("Página Web"='03.Muestra'!$D$8:$D$42,ROW('03.Muestra'!$F$8:$F$42)-MIN(ROW('03.Muestra'!$D$8:$D$42))+1,""),ROW()-94)),"")</f>
        <v>https://www.visitmadrid.es/crea-tu-itinerario</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https://www.visitmadrid.es/profesionales</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hacer - Paisaje de la luz</v>
      </c>
      <c r="C98" s="85" t="str" cm="1">
        <f t="array" ref="C98">IFERROR(INDEX('03.Muestra'!$F$8:$F$42,SMALL(IF("Página Web"='03.Muestra'!$D$8:$D$42,ROW('03.Muestra'!$F$8:$F$42)-MIN(ROW('03.Muestra'!$D$8:$D$42))+1,""),ROW()-94)),"")</f>
        <v>https://www.visitmadrid.es/donde-ir/madrid-ciudad/paisaje-luz-paseo-arte-parque-retiro</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Dónde ir  - Aranjuez</v>
      </c>
      <c r="C99" s="85" t="str" cm="1">
        <f t="array" ref="C99">IFERROR(INDEX('03.Muestra'!$F$8:$F$42,SMALL(IF("Página Web"='03.Muestra'!$D$8:$D$42,ROW('03.Muestra'!$F$8:$F$42)-MIN(ROW('03.Muestra'!$D$8:$D$42))+1,""),ROW()-94)),"")</f>
        <v>https://www.visitmadrid.es/donde-ir/aranjuez</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Agenda</v>
      </c>
      <c r="C100" s="85" t="str" cm="1">
        <f t="array" ref="C100">IFERROR(INDEX('03.Muestra'!$F$8:$F$42,SMALL(IF("Página Web"='03.Muestra'!$D$8:$D$42,ROW('03.Muestra'!$F$8:$F$42)-MIN(ROW('03.Muestra'!$D$8:$D$42))+1,""),ROW()-94)),"")</f>
        <v>https://www.visitmadrid.es/agenda</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Planifica tu viaje - Accesibilidad</v>
      </c>
      <c r="C101" s="85" t="str" cm="1">
        <f t="array" ref="C101">IFERROR(INDEX('03.Muestra'!$F$8:$F$42,SMALL(IF("Página Web"='03.Muestra'!$D$8:$D$42,ROW('03.Muestra'!$F$8:$F$42)-MIN(ROW('03.Muestra'!$D$8:$D$42))+1,""),ROW()-94)),"")</f>
        <v>https://www.visitmadrid.es/planifica-tu-viaje/accesibilidad</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https://www.visitmadrid.es/aviso-legal</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https://www.visitmadrid.es/accesibilidad-web</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Home - English</v>
      </c>
      <c r="C104" s="85" t="str" cm="1">
        <f t="array" ref="C104">IFERROR(INDEX('03.Muestra'!$F$8:$F$42,SMALL(IF("Página Web"='03.Muestra'!$D$8:$D$42,ROW('03.Muestra'!$F$8:$F$42)-MIN(ROW('03.Muestra'!$D$8:$D$42))+1,""),ROW()-94)),"")</f>
        <v>https://www.visitmadrid.es/en</v>
      </c>
      <c r="D104" s="99" t="s">
        <v>104</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https://www.visitmadrid.es/</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Crea tu itinerario</v>
      </c>
      <c r="C134" s="85" t="str" cm="1">
        <f t="array" ref="C134">IFERROR(INDEX('03.Muestra'!$F$8:$F$42,SMALL(IF("Página Web"='03.Muestra'!$D$8:$D$42,ROW('03.Muestra'!$F$8:$F$42)-MIN(ROW('03.Muestra'!$D$8:$D$42))+1,""),ROW()-132)),"")</f>
        <v>https://www.visitmadrid.es/crea-tu-itinerario</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https://www.visitmadrid.es/profesionales</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hacer - Paisaje de la luz</v>
      </c>
      <c r="C136" s="85" t="str" cm="1">
        <f t="array" ref="C136">IFERROR(INDEX('03.Muestra'!$F$8:$F$42,SMALL(IF("Página Web"='03.Muestra'!$D$8:$D$42,ROW('03.Muestra'!$F$8:$F$42)-MIN(ROW('03.Muestra'!$D$8:$D$42))+1,""),ROW()-132)),"")</f>
        <v>https://www.visitmadrid.es/donde-ir/madrid-ciudad/paisaje-luz-paseo-arte-parque-retiro</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Dónde ir  - Aranjuez</v>
      </c>
      <c r="C137" s="85" t="str" cm="1">
        <f t="array" ref="C137">IFERROR(INDEX('03.Muestra'!$F$8:$F$42,SMALL(IF("Página Web"='03.Muestra'!$D$8:$D$42,ROW('03.Muestra'!$F$8:$F$42)-MIN(ROW('03.Muestra'!$D$8:$D$42))+1,""),ROW()-132)),"")</f>
        <v>https://www.visitmadrid.es/donde-ir/aranjuez</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Agenda</v>
      </c>
      <c r="C138" s="85" t="str" cm="1">
        <f t="array" ref="C138">IFERROR(INDEX('03.Muestra'!$F$8:$F$42,SMALL(IF("Página Web"='03.Muestra'!$D$8:$D$42,ROW('03.Muestra'!$F$8:$F$42)-MIN(ROW('03.Muestra'!$D$8:$D$42))+1,""),ROW()-132)),"")</f>
        <v>https://www.visitmadrid.es/agenda</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Planifica tu viaje - Accesibilidad</v>
      </c>
      <c r="C139" s="85" t="str" cm="1">
        <f t="array" ref="C139">IFERROR(INDEX('03.Muestra'!$F$8:$F$42,SMALL(IF("Página Web"='03.Muestra'!$D$8:$D$42,ROW('03.Muestra'!$F$8:$F$42)-MIN(ROW('03.Muestra'!$D$8:$D$42))+1,""),ROW()-132)),"")</f>
        <v>https://www.visitmadrid.es/planifica-tu-viaje/accesibilidad</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https://www.visitmadrid.es/aviso-legal</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https://www.visitmadrid.es/accesibilidad-web</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Home - English</v>
      </c>
      <c r="C142" s="85" t="str" cm="1">
        <f t="array" ref="C142">IFERROR(INDEX('03.Muestra'!$F$8:$F$42,SMALL(IF("Página Web"='03.Muestra'!$D$8:$D$42,ROW('03.Muestra'!$F$8:$F$42)-MIN(ROW('03.Muestra'!$D$8:$D$42))+1,""),ROW()-132)),"")</f>
        <v>https://www.visitmadrid.es/en</v>
      </c>
      <c r="D142" s="99" t="s">
        <v>104</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https://www.visitmadrid.es/</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Crea tu itinerario</v>
      </c>
      <c r="C172" s="85" t="str" cm="1">
        <f t="array" ref="C172">IFERROR(INDEX('03.Muestra'!$F$8:$F$42,SMALL(IF("Página Web"='03.Muestra'!$D$8:$D$42,ROW('03.Muestra'!$F$8:$F$42)-MIN(ROW('03.Muestra'!$D$8:$D$42))+1,""),ROW()-170)),"")</f>
        <v>https://www.visitmadrid.es/crea-tu-itinerario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https://www.visitmadrid.es/profesionales</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hacer - Paisaje de la luz</v>
      </c>
      <c r="C174" s="85" t="str" cm="1">
        <f t="array" ref="C174">IFERROR(INDEX('03.Muestra'!$F$8:$F$42,SMALL(IF("Página Web"='03.Muestra'!$D$8:$D$42,ROW('03.Muestra'!$F$8:$F$42)-MIN(ROW('03.Muestra'!$D$8:$D$42))+1,""),ROW()-170)),"")</f>
        <v>https://www.visitmadrid.es/donde-ir/madrid-ciudad/paisaje-luz-paseo-arte-parque-retiro</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Dónde ir  - Aranjuez</v>
      </c>
      <c r="C175" s="85" t="str" cm="1">
        <f t="array" ref="C175">IFERROR(INDEX('03.Muestra'!$F$8:$F$42,SMALL(IF("Página Web"='03.Muestra'!$D$8:$D$42,ROW('03.Muestra'!$F$8:$F$42)-MIN(ROW('03.Muestra'!$D$8:$D$42))+1,""),ROW()-170)),"")</f>
        <v>https://www.visitmadrid.es/donde-ir/aranjuez</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Agenda</v>
      </c>
      <c r="C176" s="85" t="str" cm="1">
        <f t="array" ref="C176">IFERROR(INDEX('03.Muestra'!$F$8:$F$42,SMALL(IF("Página Web"='03.Muestra'!$D$8:$D$42,ROW('03.Muestra'!$F$8:$F$42)-MIN(ROW('03.Muestra'!$D$8:$D$42))+1,""),ROW()-170)),"")</f>
        <v>https://www.visitmadrid.es/agenda</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Planifica tu viaje - Accesibilidad</v>
      </c>
      <c r="C177" s="85" t="str" cm="1">
        <f t="array" ref="C177">IFERROR(INDEX('03.Muestra'!$F$8:$F$42,SMALL(IF("Página Web"='03.Muestra'!$D$8:$D$42,ROW('03.Muestra'!$F$8:$F$42)-MIN(ROW('03.Muestra'!$D$8:$D$42))+1,""),ROW()-170)),"")</f>
        <v>https://www.visitmadrid.es/planifica-tu-viaje/accesibilidad</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https://www.visitmadrid.es/aviso-legal</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https://www.visitmadrid.es/accesibilidad-web</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Home - English</v>
      </c>
      <c r="C180" s="85" t="str" cm="1">
        <f t="array" ref="C180">IFERROR(INDEX('03.Muestra'!$F$8:$F$42,SMALL(IF("Página Web"='03.Muestra'!$D$8:$D$42,ROW('03.Muestra'!$F$8:$F$42)-MIN(ROW('03.Muestra'!$D$8:$D$42))+1,""),ROW()-170)),"")</f>
        <v>https://www.visitmadrid.es/en</v>
      </c>
      <c r="D180" s="99" t="s">
        <v>104</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https://www.visitmadrid.es/</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Crea tu itinerario</v>
      </c>
      <c r="C210" s="85" t="str" cm="1">
        <f t="array" ref="C210">IFERROR(INDEX('03.Muestra'!$F$8:$F$42,SMALL(IF("Página Web"='03.Muestra'!$D$8:$D$42,ROW('03.Muestra'!$F$8:$F$42)-MIN(ROW('03.Muestra'!$D$8:$D$42))+1,""),ROW()-208)),"")</f>
        <v>https://www.visitmadrid.es/crea-tu-itinerario</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https://www.visitmadrid.es/profesionales</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Qué hacer - Paisaje de la luz</v>
      </c>
      <c r="C212" s="85" t="str" cm="1">
        <f t="array" ref="C212">IFERROR(INDEX('03.Muestra'!$F$8:$F$42,SMALL(IF("Página Web"='03.Muestra'!$D$8:$D$42,ROW('03.Muestra'!$F$8:$F$42)-MIN(ROW('03.Muestra'!$D$8:$D$42))+1,""),ROW()-208)),"")</f>
        <v>https://www.visitmadrid.es/donde-ir/madrid-ciudad/paisaje-luz-paseo-arte-parque-retiro</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Dónde ir  - Aranjuez</v>
      </c>
      <c r="C213" s="85" t="str" cm="1">
        <f t="array" ref="C213">IFERROR(INDEX('03.Muestra'!$F$8:$F$42,SMALL(IF("Página Web"='03.Muestra'!$D$8:$D$42,ROW('03.Muestra'!$F$8:$F$42)-MIN(ROW('03.Muestra'!$D$8:$D$42))+1,""),ROW()-208)),"")</f>
        <v>https://www.visitmadrid.es/donde-ir/aranjuez</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Agenda</v>
      </c>
      <c r="C214" s="85" t="str" cm="1">
        <f t="array" ref="C214">IFERROR(INDEX('03.Muestra'!$F$8:$F$42,SMALL(IF("Página Web"='03.Muestra'!$D$8:$D$42,ROW('03.Muestra'!$F$8:$F$42)-MIN(ROW('03.Muestra'!$D$8:$D$42))+1,""),ROW()-208)),"")</f>
        <v>https://www.visitmadrid.es/agenda</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Planifica tu viaje - Accesibilidad</v>
      </c>
      <c r="C215" s="85" t="str" cm="1">
        <f t="array" ref="C215">IFERROR(INDEX('03.Muestra'!$F$8:$F$42,SMALL(IF("Página Web"='03.Muestra'!$D$8:$D$42,ROW('03.Muestra'!$F$8:$F$42)-MIN(ROW('03.Muestra'!$D$8:$D$42))+1,""),ROW()-208)),"")</f>
        <v>https://www.visitmadrid.es/planifica-tu-viaje/accesibilidad</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https://www.visitmadrid.es/aviso-legal</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https://www.visitmadrid.es/accesibilidad-web</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Home - English</v>
      </c>
      <c r="C218" s="85" t="str" cm="1">
        <f t="array" ref="C218">IFERROR(INDEX('03.Muestra'!$F$8:$F$42,SMALL(IF("Página Web"='03.Muestra'!$D$8:$D$42,ROW('03.Muestra'!$F$8:$F$42)-MIN(ROW('03.Muestra'!$D$8:$D$42))+1,""),ROW()-208)),"")</f>
        <v>https://www.visitmadrid.es/en</v>
      </c>
      <c r="D218" s="99" t="s">
        <v>104</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229" priority="1232" stopIfTrue="1" operator="equal">
      <formula>"ERR"</formula>
    </cfRule>
  </conditionalFormatting>
  <conditionalFormatting sqref="D19:D53 D57:D91 D95:D129 D133:D167 D171:D205 D209:D243 F19:J19 F57:J57 F95:J95 F133:J133 F171:J171 F209:J209">
    <cfRule type="expression" dxfId="228" priority="1226" stopIfTrue="1">
      <formula>ISBLANK(D19)</formula>
    </cfRule>
    <cfRule type="cellIs" dxfId="227" priority="1227" stopIfTrue="1" operator="equal">
      <formula>"Pasa"</formula>
    </cfRule>
    <cfRule type="cellIs" dxfId="226" priority="1228" stopIfTrue="1" operator="equal">
      <formula>"Falla"</formula>
    </cfRule>
    <cfRule type="cellIs" dxfId="225" priority="1229" stopIfTrue="1" operator="equal">
      <formula>"N/A"</formula>
    </cfRule>
    <cfRule type="cellIs" dxfId="224" priority="1230" stopIfTrue="1" operator="equal">
      <formula>"N/T"</formula>
    </cfRule>
    <cfRule type="cellIs" dxfId="223" priority="1231" stopIfTrue="1" operator="equal">
      <formula>"N/D"</formula>
    </cfRule>
  </conditionalFormatting>
  <conditionalFormatting sqref="D1:D7 D11:D1048576">
    <cfRule type="cellIs" dxfId="222" priority="979" stopIfTrue="1" operator="equal">
      <formula>"-"</formula>
    </cfRule>
  </conditionalFormatting>
  <conditionalFormatting sqref="D19:D53">
    <cfRule type="expression" dxfId="221" priority="469" stopIfTrue="1">
      <formula>ISBLANK(D19)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19:D53">
    <cfRule type="expression" dxfId="215" priority="463" stopIfTrue="1">
      <formula>ISBLANK(D19)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D57:D91">
    <cfRule type="expression" dxfId="209" priority="457" stopIfTrue="1">
      <formula>ISBLANK(D57)</formula>
    </cfRule>
    <cfRule type="cellIs" dxfId="208" priority="458" stopIfTrue="1" operator="equal">
      <formula>"Pasa"</formula>
    </cfRule>
    <cfRule type="cellIs" dxfId="207" priority="459" stopIfTrue="1" operator="equal">
      <formula>"Falla"</formula>
    </cfRule>
    <cfRule type="cellIs" dxfId="206" priority="460" stopIfTrue="1" operator="equal">
      <formula>"N/A"</formula>
    </cfRule>
    <cfRule type="cellIs" dxfId="205" priority="461" stopIfTrue="1" operator="equal">
      <formula>"N/T"</formula>
    </cfRule>
    <cfRule type="cellIs" dxfId="204" priority="462" stopIfTrue="1" operator="equal">
      <formula>"N/D"</formula>
    </cfRule>
  </conditionalFormatting>
  <conditionalFormatting sqref="D57:D91">
    <cfRule type="expression" dxfId="203" priority="451" stopIfTrue="1">
      <formula>ISBLANK(D57)</formula>
    </cfRule>
    <cfRule type="cellIs" dxfId="202" priority="452" stopIfTrue="1" operator="equal">
      <formula>"Pasa"</formula>
    </cfRule>
    <cfRule type="cellIs" dxfId="201" priority="453" stopIfTrue="1" operator="equal">
      <formula>"Falla"</formula>
    </cfRule>
    <cfRule type="cellIs" dxfId="200" priority="454" stopIfTrue="1" operator="equal">
      <formula>"N/A"</formula>
    </cfRule>
    <cfRule type="cellIs" dxfId="199" priority="455" stopIfTrue="1" operator="equal">
      <formula>"N/T"</formula>
    </cfRule>
    <cfRule type="cellIs" dxfId="198" priority="456" stopIfTrue="1" operator="equal">
      <formula>"N/D"</formula>
    </cfRule>
  </conditionalFormatting>
  <conditionalFormatting sqref="D95:D129">
    <cfRule type="expression" dxfId="197" priority="445" stopIfTrue="1">
      <formula>ISBLANK(D95)</formula>
    </cfRule>
    <cfRule type="cellIs" dxfId="196" priority="446" stopIfTrue="1" operator="equal">
      <formula>"Pasa"</formula>
    </cfRule>
    <cfRule type="cellIs" dxfId="195" priority="447" stopIfTrue="1" operator="equal">
      <formula>"Falla"</formula>
    </cfRule>
    <cfRule type="cellIs" dxfId="194" priority="448" stopIfTrue="1" operator="equal">
      <formula>"N/A"</formula>
    </cfRule>
    <cfRule type="cellIs" dxfId="193" priority="449" stopIfTrue="1" operator="equal">
      <formula>"N/T"</formula>
    </cfRule>
    <cfRule type="cellIs" dxfId="192" priority="450" stopIfTrue="1" operator="equal">
      <formula>"N/D"</formula>
    </cfRule>
  </conditionalFormatting>
  <conditionalFormatting sqref="D95:D129">
    <cfRule type="expression" dxfId="191" priority="439" stopIfTrue="1">
      <formula>ISBLANK(D95)</formula>
    </cfRule>
    <cfRule type="cellIs" dxfId="190" priority="440" stopIfTrue="1" operator="equal">
      <formula>"Pasa"</formula>
    </cfRule>
    <cfRule type="cellIs" dxfId="189" priority="441" stopIfTrue="1" operator="equal">
      <formula>"Falla"</formula>
    </cfRule>
    <cfRule type="cellIs" dxfId="188" priority="442" stopIfTrue="1" operator="equal">
      <formula>"N/A"</formula>
    </cfRule>
    <cfRule type="cellIs" dxfId="187" priority="443" stopIfTrue="1" operator="equal">
      <formula>"N/T"</formula>
    </cfRule>
    <cfRule type="cellIs" dxfId="186" priority="444" stopIfTrue="1" operator="equal">
      <formula>"N/D"</formula>
    </cfRule>
  </conditionalFormatting>
  <conditionalFormatting sqref="D133:D167">
    <cfRule type="expression" dxfId="185" priority="433" stopIfTrue="1">
      <formula>ISBLANK(D133)</formula>
    </cfRule>
    <cfRule type="cellIs" dxfId="184" priority="434" stopIfTrue="1" operator="equal">
      <formula>"Pasa"</formula>
    </cfRule>
    <cfRule type="cellIs" dxfId="183" priority="435" stopIfTrue="1" operator="equal">
      <formula>"Falla"</formula>
    </cfRule>
    <cfRule type="cellIs" dxfId="182" priority="436" stopIfTrue="1" operator="equal">
      <formula>"N/A"</formula>
    </cfRule>
    <cfRule type="cellIs" dxfId="181" priority="437" stopIfTrue="1" operator="equal">
      <formula>"N/T"</formula>
    </cfRule>
    <cfRule type="cellIs" dxfId="180" priority="438" stopIfTrue="1" operator="equal">
      <formula>"N/D"</formula>
    </cfRule>
  </conditionalFormatting>
  <conditionalFormatting sqref="D133:D167">
    <cfRule type="expression" dxfId="179" priority="427" stopIfTrue="1">
      <formula>ISBLANK(D133)</formula>
    </cfRule>
    <cfRule type="cellIs" dxfId="178" priority="428" stopIfTrue="1" operator="equal">
      <formula>"Pasa"</formula>
    </cfRule>
    <cfRule type="cellIs" dxfId="177" priority="429" stopIfTrue="1" operator="equal">
      <formula>"Falla"</formula>
    </cfRule>
    <cfRule type="cellIs" dxfId="176" priority="430" stopIfTrue="1" operator="equal">
      <formula>"N/A"</formula>
    </cfRule>
    <cfRule type="cellIs" dxfId="175" priority="431" stopIfTrue="1" operator="equal">
      <formula>"N/T"</formula>
    </cfRule>
    <cfRule type="cellIs" dxfId="174" priority="432" stopIfTrue="1" operator="equal">
      <formula>"N/D"</formula>
    </cfRule>
  </conditionalFormatting>
  <conditionalFormatting sqref="D171:D205">
    <cfRule type="expression" dxfId="173" priority="421" stopIfTrue="1">
      <formula>ISBLANK(D171)</formula>
    </cfRule>
    <cfRule type="cellIs" dxfId="172" priority="422" stopIfTrue="1" operator="equal">
      <formula>"Pasa"</formula>
    </cfRule>
    <cfRule type="cellIs" dxfId="171" priority="423" stopIfTrue="1" operator="equal">
      <formula>"Falla"</formula>
    </cfRule>
    <cfRule type="cellIs" dxfId="170" priority="424" stopIfTrue="1" operator="equal">
      <formula>"N/A"</formula>
    </cfRule>
    <cfRule type="cellIs" dxfId="169" priority="425" stopIfTrue="1" operator="equal">
      <formula>"N/T"</formula>
    </cfRule>
    <cfRule type="cellIs" dxfId="168" priority="426" stopIfTrue="1" operator="equal">
      <formula>"N/D"</formula>
    </cfRule>
  </conditionalFormatting>
  <conditionalFormatting sqref="D171:D205">
    <cfRule type="expression" dxfId="167" priority="415" stopIfTrue="1">
      <formula>ISBLANK(D171)</formula>
    </cfRule>
    <cfRule type="cellIs" dxfId="166" priority="416" stopIfTrue="1" operator="equal">
      <formula>"Pasa"</formula>
    </cfRule>
    <cfRule type="cellIs" dxfId="165" priority="417" stopIfTrue="1" operator="equal">
      <formula>"Falla"</formula>
    </cfRule>
    <cfRule type="cellIs" dxfId="164" priority="418" stopIfTrue="1" operator="equal">
      <formula>"N/A"</formula>
    </cfRule>
    <cfRule type="cellIs" dxfId="163" priority="419" stopIfTrue="1" operator="equal">
      <formula>"N/T"</formula>
    </cfRule>
    <cfRule type="cellIs" dxfId="162" priority="420" stopIfTrue="1" operator="equal">
      <formula>"N/D"</formula>
    </cfRule>
  </conditionalFormatting>
  <conditionalFormatting sqref="D209:D243">
    <cfRule type="expression" dxfId="161" priority="409" stopIfTrue="1">
      <formula>ISBLANK(D209)</formula>
    </cfRule>
    <cfRule type="cellIs" dxfId="160" priority="410" stopIfTrue="1" operator="equal">
      <formula>"Pasa"</formula>
    </cfRule>
    <cfRule type="cellIs" dxfId="159" priority="411" stopIfTrue="1" operator="equal">
      <formula>"Falla"</formula>
    </cfRule>
    <cfRule type="cellIs" dxfId="158" priority="412" stopIfTrue="1" operator="equal">
      <formula>"N/A"</formula>
    </cfRule>
    <cfRule type="cellIs" dxfId="157" priority="413" stopIfTrue="1" operator="equal">
      <formula>"N/T"</formula>
    </cfRule>
    <cfRule type="cellIs" dxfId="156" priority="414" stopIfTrue="1" operator="equal">
      <formula>"N/D"</formula>
    </cfRule>
  </conditionalFormatting>
  <conditionalFormatting sqref="D209:D243">
    <cfRule type="expression" dxfId="155" priority="403" stopIfTrue="1">
      <formula>ISBLANK(D209)</formula>
    </cfRule>
    <cfRule type="cellIs" dxfId="154" priority="404" stopIfTrue="1" operator="equal">
      <formula>"Pasa"</formula>
    </cfRule>
    <cfRule type="cellIs" dxfId="153" priority="405" stopIfTrue="1" operator="equal">
      <formula>"Falla"</formula>
    </cfRule>
    <cfRule type="cellIs" dxfId="152" priority="406" stopIfTrue="1" operator="equal">
      <formula>"N/A"</formula>
    </cfRule>
    <cfRule type="cellIs" dxfId="151" priority="407" stopIfTrue="1" operator="equal">
      <formula>"N/T"</formula>
    </cfRule>
    <cfRule type="cellIs" dxfId="150" priority="408" stopIfTrue="1" operator="equal">
      <formula>"N/D"</formula>
    </cfRule>
  </conditionalFormatting>
  <conditionalFormatting sqref="K23">
    <cfRule type="expression" dxfId="149" priority="7" stopIfTrue="1">
      <formula>ISBLANK(K23)</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K24">
    <cfRule type="expression" dxfId="143" priority="1" stopIfTrue="1">
      <formula>ISBLANK(K24)</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61" zoomScale="131" zoomScaleNormal="131" workbookViewId="0">
      <selection activeCell="D171" sqref="D171:D180"/>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10</v>
      </c>
      <c r="H12" s="42">
        <f ca="1">IF(($G$15+$K$15)=0,0,G12/($G$15+$K$15))</f>
        <v>0.2</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30</v>
      </c>
      <c r="H13" s="42">
        <f ca="1">IF(($G$15+$K$15)=0,0,G13/($G$15+$K$15))</f>
        <v>0.6</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10</v>
      </c>
      <c r="H14" s="42">
        <f ca="1">IF(($G$15+$K$15)=0,0,G14/($G$15+$K$15))</f>
        <v>0.2</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https://www.visitmadrid.es/</v>
      </c>
      <c r="D19" s="99" t="s">
        <v>94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Crea tu itinerario</v>
      </c>
      <c r="C20" s="85" t="str" cm="1">
        <f t="array" ref="C20">IFERROR(INDEX('03.Muestra'!$F$8:$F$42,SMALL(IF("Página Web"='03.Muestra'!$D$8:$D$42,ROW('03.Muestra'!$F$8:$F$42)-MIN(ROW('03.Muestra'!$D$8:$D$42))+1,""),ROW()-18)),"")</f>
        <v>https://www.visitmadrid.es/crea-tu-itinerario</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https://www.visitmadrid.es/profesionales</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hacer - Paisaje de la luz</v>
      </c>
      <c r="C22" s="85" t="str" cm="1">
        <f t="array" ref="C22">IFERROR(INDEX('03.Muestra'!$F$8:$F$42,SMALL(IF("Página Web"='03.Muestra'!$D$8:$D$42,ROW('03.Muestra'!$F$8:$F$42)-MIN(ROW('03.Muestra'!$D$8:$D$42))+1,""),ROW()-18)),"")</f>
        <v>https://www.visitmadrid.es/donde-ir/madrid-ciudad/paisaje-luz-paseo-arte-parque-retiro</v>
      </c>
      <c r="D22" s="99" t="s">
        <v>94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Dónde ir  - Aranjuez</v>
      </c>
      <c r="C23" s="85" t="str" cm="1">
        <f t="array" ref="C23">IFERROR(INDEX('03.Muestra'!$F$8:$F$42,SMALL(IF("Página Web"='03.Muestra'!$D$8:$D$42,ROW('03.Muestra'!$F$8:$F$42)-MIN(ROW('03.Muestra'!$D$8:$D$42))+1,""),ROW()-18)),"")</f>
        <v>https://www.visitmadrid.es/donde-ir/aranjuez</v>
      </c>
      <c r="D23" s="99" t="s">
        <v>94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Agenda</v>
      </c>
      <c r="C24" s="85" t="str" cm="1">
        <f t="array" ref="C24">IFERROR(INDEX('03.Muestra'!$F$8:$F$42,SMALL(IF("Página Web"='03.Muestra'!$D$8:$D$42,ROW('03.Muestra'!$F$8:$F$42)-MIN(ROW('03.Muestra'!$D$8:$D$42))+1,""),ROW()-18)),"")</f>
        <v>https://www.visitmadrid.es/agenda</v>
      </c>
      <c r="D24" s="99" t="s">
        <v>94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Planifica tu viaje - Accesibilidad</v>
      </c>
      <c r="C25" s="85" t="str" cm="1">
        <f t="array" ref="C25">IFERROR(INDEX('03.Muestra'!$F$8:$F$42,SMALL(IF("Página Web"='03.Muestra'!$D$8:$D$42,ROW('03.Muestra'!$F$8:$F$42)-MIN(ROW('03.Muestra'!$D$8:$D$42))+1,""),ROW()-18)),"")</f>
        <v>https://www.visitmadrid.es/planifica-tu-viaje/accesibilidad</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https://www.visitmadrid.es/aviso-legal</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https://www.visitmadrid.es/accesibilidad-web</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Home - English</v>
      </c>
      <c r="C28" s="85" t="str" cm="1">
        <f t="array" ref="C28">IFERROR(INDEX('03.Muestra'!$F$8:$F$42,SMALL(IF("Página Web"='03.Muestra'!$D$8:$D$42,ROW('03.Muestra'!$F$8:$F$42)-MIN(ROW('03.Muestra'!$D$8:$D$42))+1,""),ROW()-18)),"")</f>
        <v>https://www.visitmadrid.es/en</v>
      </c>
      <c r="D28" s="99" t="s">
        <v>94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https://www.visitmadrid.es/</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Crea tu itinerario</v>
      </c>
      <c r="C58" s="85" t="str" cm="1">
        <f t="array" ref="C58">IFERROR(INDEX('03.Muestra'!$F$8:$F$42,SMALL(IF("Página Web"='03.Muestra'!$D$8:$D$42,ROW('03.Muestra'!$F$8:$F$42)-MIN(ROW('03.Muestra'!$D$8:$D$42))+1,""),ROW()-56)),"")</f>
        <v>https://www.visitmadrid.es/crea-tu-itinerario</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https://www.visitmadrid.es/profesionales</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hacer - Paisaje de la luz</v>
      </c>
      <c r="C60" s="85" t="str" cm="1">
        <f t="array" ref="C60">IFERROR(INDEX('03.Muestra'!$F$8:$F$42,SMALL(IF("Página Web"='03.Muestra'!$D$8:$D$42,ROW('03.Muestra'!$F$8:$F$42)-MIN(ROW('03.Muestra'!$D$8:$D$42))+1,""),ROW()-56)),"")</f>
        <v>https://www.visitmadrid.es/donde-ir/madrid-ciudad/paisaje-luz-paseo-arte-parque-retiro</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Dónde ir  - Aranjuez</v>
      </c>
      <c r="C61" s="85" t="str" cm="1">
        <f t="array" ref="C61">IFERROR(INDEX('03.Muestra'!$F$8:$F$42,SMALL(IF("Página Web"='03.Muestra'!$D$8:$D$42,ROW('03.Muestra'!$F$8:$F$42)-MIN(ROW('03.Muestra'!$D$8:$D$42))+1,""),ROW()-56)),"")</f>
        <v>https://www.visitmadrid.es/donde-ir/aranjuez</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Agenda</v>
      </c>
      <c r="C62" s="85" t="str" cm="1">
        <f t="array" ref="C62">IFERROR(INDEX('03.Muestra'!$F$8:$F$42,SMALL(IF("Página Web"='03.Muestra'!$D$8:$D$42,ROW('03.Muestra'!$F$8:$F$42)-MIN(ROW('03.Muestra'!$D$8:$D$42))+1,""),ROW()-56)),"")</f>
        <v>https://www.visitmadrid.es/agenda</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Planifica tu viaje - Accesibilidad</v>
      </c>
      <c r="C63" s="85" t="str" cm="1">
        <f t="array" ref="C63">IFERROR(INDEX('03.Muestra'!$F$8:$F$42,SMALL(IF("Página Web"='03.Muestra'!$D$8:$D$42,ROW('03.Muestra'!$F$8:$F$42)-MIN(ROW('03.Muestra'!$D$8:$D$42))+1,""),ROW()-56)),"")</f>
        <v>https://www.visitmadrid.es/planifica-tu-viaje/accesibilidad</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https://www.visitmadrid.es/aviso-legal</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https://www.visitmadrid.es/accesibilidad-web</v>
      </c>
      <c r="D65" s="99" t="s">
        <v>94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Home - English</v>
      </c>
      <c r="C66" s="85" t="str" cm="1">
        <f t="array" ref="C66">IFERROR(INDEX('03.Muestra'!$F$8:$F$42,SMALL(IF("Página Web"='03.Muestra'!$D$8:$D$42,ROW('03.Muestra'!$F$8:$F$42)-MIN(ROW('03.Muestra'!$D$8:$D$42))+1,""),ROW()-56)),"")</f>
        <v>https://www.visitmadrid.es/en</v>
      </c>
      <c r="D66" s="99" t="s">
        <v>94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https://www.visitmadrid.es/</v>
      </c>
      <c r="D95" s="99" t="s">
        <v>92</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Crea tu itinerario</v>
      </c>
      <c r="C96" s="85" t="str" cm="1">
        <f t="array" ref="C96">IFERROR(INDEX('03.Muestra'!$F$8:$F$42,SMALL(IF("Página Web"='03.Muestra'!$D$8:$D$42,ROW('03.Muestra'!$F$8:$F$42)-MIN(ROW('03.Muestra'!$D$8:$D$42))+1,""),ROW()-94)),"")</f>
        <v>https://www.visitmadrid.es/crea-tu-itinerario</v>
      </c>
      <c r="D96" s="99" t="s">
        <v>92</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10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https://www.visitmadrid.es/profesionales</v>
      </c>
      <c r="D97" s="99" t="s">
        <v>92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hacer - Paisaje de la luz</v>
      </c>
      <c r="C98" s="85" t="str" cm="1">
        <f t="array" ref="C98">IFERROR(INDEX('03.Muestra'!$F$8:$F$42,SMALL(IF("Página Web"='03.Muestra'!$D$8:$D$42,ROW('03.Muestra'!$F$8:$F$42)-MIN(ROW('03.Muestra'!$D$8:$D$42))+1,""),ROW()-94)),"")</f>
        <v>https://www.visitmadrid.es/donde-ir/madrid-ciudad/paisaje-luz-paseo-arte-parque-retiro</v>
      </c>
      <c r="D98" s="99" t="s">
        <v>92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Dónde ir  - Aranjuez</v>
      </c>
      <c r="C99" s="85" t="str" cm="1">
        <f t="array" ref="C99">IFERROR(INDEX('03.Muestra'!$F$8:$F$42,SMALL(IF("Página Web"='03.Muestra'!$D$8:$D$42,ROW('03.Muestra'!$F$8:$F$42)-MIN(ROW('03.Muestra'!$D$8:$D$42))+1,""),ROW()-94)),"")</f>
        <v>https://www.visitmadrid.es/donde-ir/aranjuez</v>
      </c>
      <c r="D99" s="99" t="s">
        <v>92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Agenda</v>
      </c>
      <c r="C100" s="85" t="str" cm="1">
        <f t="array" ref="C100">IFERROR(INDEX('03.Muestra'!$F$8:$F$42,SMALL(IF("Página Web"='03.Muestra'!$D$8:$D$42,ROW('03.Muestra'!$F$8:$F$42)-MIN(ROW('03.Muestra'!$D$8:$D$42))+1,""),ROW()-94)),"")</f>
        <v>https://www.visitmadrid.es/agenda</v>
      </c>
      <c r="D100" s="99" t="s">
        <v>92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Planifica tu viaje - Accesibilidad</v>
      </c>
      <c r="C101" s="85" t="str" cm="1">
        <f t="array" ref="C101">IFERROR(INDEX('03.Muestra'!$F$8:$F$42,SMALL(IF("Página Web"='03.Muestra'!$D$8:$D$42,ROW('03.Muestra'!$F$8:$F$42)-MIN(ROW('03.Muestra'!$D$8:$D$42))+1,""),ROW()-94)),"")</f>
        <v>https://www.visitmadrid.es/planifica-tu-viaje/accesibilidad</v>
      </c>
      <c r="D101" s="99" t="s">
        <v>92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https://www.visitmadrid.es/aviso-legal</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https://www.visitmadrid.es/accesibilidad-web</v>
      </c>
      <c r="D103" s="99" t="s">
        <v>92</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Home - English</v>
      </c>
      <c r="C104" s="85" t="str" cm="1">
        <f t="array" ref="C104">IFERROR(INDEX('03.Muestra'!$F$8:$F$42,SMALL(IF("Página Web"='03.Muestra'!$D$8:$D$42,ROW('03.Muestra'!$F$8:$F$42)-MIN(ROW('03.Muestra'!$D$8:$D$42))+1,""),ROW()-94)),"")</f>
        <v>https://www.visitmadrid.es/en</v>
      </c>
      <c r="D104" s="99" t="s">
        <v>92</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https://www.visitmadrid.es/</v>
      </c>
      <c r="D133" s="99" t="s">
        <v>94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Crea tu itinerario</v>
      </c>
      <c r="C134" s="85" t="str" cm="1">
        <f t="array" ref="C134">IFERROR(INDEX('03.Muestra'!$F$8:$F$42,SMALL(IF("Página Web"='03.Muestra'!$D$8:$D$42,ROW('03.Muestra'!$F$8:$F$42)-MIN(ROW('03.Muestra'!$D$8:$D$42))+1,""),ROW()-132)),"")</f>
        <v>https://www.visitmadrid.es/crea-tu-itinerario</v>
      </c>
      <c r="D134" s="99" t="s">
        <v>94</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10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https://www.visitmadrid.es/profesionales</v>
      </c>
      <c r="D135" s="99" t="s">
        <v>94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hacer - Paisaje de la luz</v>
      </c>
      <c r="C136" s="85" t="str" cm="1">
        <f t="array" ref="C136">IFERROR(INDEX('03.Muestra'!$F$8:$F$42,SMALL(IF("Página Web"='03.Muestra'!$D$8:$D$42,ROW('03.Muestra'!$F$8:$F$42)-MIN(ROW('03.Muestra'!$D$8:$D$42))+1,""),ROW()-132)),"")</f>
        <v>https://www.visitmadrid.es/donde-ir/madrid-ciudad/paisaje-luz-paseo-arte-parque-retiro</v>
      </c>
      <c r="D136" s="99" t="s">
        <v>94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Dónde ir  - Aranjuez</v>
      </c>
      <c r="C137" s="85" t="str" cm="1">
        <f t="array" ref="C137">IFERROR(INDEX('03.Muestra'!$F$8:$F$42,SMALL(IF("Página Web"='03.Muestra'!$D$8:$D$42,ROW('03.Muestra'!$F$8:$F$42)-MIN(ROW('03.Muestra'!$D$8:$D$42))+1,""),ROW()-132)),"")</f>
        <v>https://www.visitmadrid.es/donde-ir/aranjuez</v>
      </c>
      <c r="D137" s="99" t="s">
        <v>94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Agenda</v>
      </c>
      <c r="C138" s="85" t="str" cm="1">
        <f t="array" ref="C138">IFERROR(INDEX('03.Muestra'!$F$8:$F$42,SMALL(IF("Página Web"='03.Muestra'!$D$8:$D$42,ROW('03.Muestra'!$F$8:$F$42)-MIN(ROW('03.Muestra'!$D$8:$D$42))+1,""),ROW()-132)),"")</f>
        <v>https://www.visitmadrid.es/agenda</v>
      </c>
      <c r="D138" s="99" t="s">
        <v>94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Planifica tu viaje - Accesibilidad</v>
      </c>
      <c r="C139" s="85" t="str" cm="1">
        <f t="array" ref="C139">IFERROR(INDEX('03.Muestra'!$F$8:$F$42,SMALL(IF("Página Web"='03.Muestra'!$D$8:$D$42,ROW('03.Muestra'!$F$8:$F$42)-MIN(ROW('03.Muestra'!$D$8:$D$42))+1,""),ROW()-132)),"")</f>
        <v>https://www.visitmadrid.es/planifica-tu-viaje/accesibilidad</v>
      </c>
      <c r="D139" s="99" t="s">
        <v>94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https://www.visitmadrid.es/aviso-legal</v>
      </c>
      <c r="D140" s="99" t="s">
        <v>94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https://www.visitmadrid.es/accesibilidad-web</v>
      </c>
      <c r="D141" s="99" t="s">
        <v>94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Home - English</v>
      </c>
      <c r="C142" s="85" t="str" cm="1">
        <f t="array" ref="C142">IFERROR(INDEX('03.Muestra'!$F$8:$F$42,SMALL(IF("Página Web"='03.Muestra'!$D$8:$D$42,ROW('03.Muestra'!$F$8:$F$42)-MIN(ROW('03.Muestra'!$D$8:$D$42))+1,""),ROW()-132)),"")</f>
        <v>https://www.visitmadrid.es/en</v>
      </c>
      <c r="D142" s="99" t="s">
        <v>94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https://www.visitmadrid.es/</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Crea tu itinerario</v>
      </c>
      <c r="C172" s="85" t="str" cm="1">
        <f t="array" ref="C172">IFERROR(INDEX('03.Muestra'!$F$8:$F$42,SMALL(IF("Página Web"='03.Muestra'!$D$8:$D$42,ROW('03.Muestra'!$F$8:$F$42)-MIN(ROW('03.Muestra'!$D$8:$D$42))+1,""),ROW()-170)),"")</f>
        <v>https://www.visitmadrid.es/crea-tu-itinerario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https://www.visitmadrid.es/profesionales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hacer - Paisaje de la luz</v>
      </c>
      <c r="C174" s="85" t="str" cm="1">
        <f t="array" ref="C174">IFERROR(INDEX('03.Muestra'!$F$8:$F$42,SMALL(IF("Página Web"='03.Muestra'!$D$8:$D$42,ROW('03.Muestra'!$F$8:$F$42)-MIN(ROW('03.Muestra'!$D$8:$D$42))+1,""),ROW()-170)),"")</f>
        <v>https://www.visitmadrid.es/donde-ir/madrid-ciudad/paisaje-luz-paseo-arte-parque-retiro</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Dónde ir  - Aranjuez</v>
      </c>
      <c r="C175" s="85" t="str" cm="1">
        <f t="array" ref="C175">IFERROR(INDEX('03.Muestra'!$F$8:$F$42,SMALL(IF("Página Web"='03.Muestra'!$D$8:$D$42,ROW('03.Muestra'!$F$8:$F$42)-MIN(ROW('03.Muestra'!$D$8:$D$42))+1,""),ROW()-170)),"")</f>
        <v>https://www.visitmadrid.es/donde-ir/aranjuez</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Agenda</v>
      </c>
      <c r="C176" s="85" t="str" cm="1">
        <f t="array" ref="C176">IFERROR(INDEX('03.Muestra'!$F$8:$F$42,SMALL(IF("Página Web"='03.Muestra'!$D$8:$D$42,ROW('03.Muestra'!$F$8:$F$42)-MIN(ROW('03.Muestra'!$D$8:$D$42))+1,""),ROW()-170)),"")</f>
        <v>https://www.visitmadrid.es/agenda</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Planifica tu viaje - Accesibilidad</v>
      </c>
      <c r="C177" s="85" t="str" cm="1">
        <f t="array" ref="C177">IFERROR(INDEX('03.Muestra'!$F$8:$F$42,SMALL(IF("Página Web"='03.Muestra'!$D$8:$D$42,ROW('03.Muestra'!$F$8:$F$42)-MIN(ROW('03.Muestra'!$D$8:$D$42))+1,""),ROW()-170)),"")</f>
        <v>https://www.visitmadrid.es/planifica-tu-viaje/accesibilidad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https://www.visitmadrid.es/aviso-legal</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https://www.visitmadrid.es/accesibilidad-web</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Home - English</v>
      </c>
      <c r="C180" s="85" t="str" cm="1">
        <f t="array" ref="C180">IFERROR(INDEX('03.Muestra'!$F$8:$F$42,SMALL(IF("Página Web"='03.Muestra'!$D$8:$D$42,ROW('03.Muestra'!$F$8:$F$42)-MIN(ROW('03.Muestra'!$D$8:$D$42))+1,""),ROW()-170)),"")</f>
        <v>https://www.visitmadrid.es/en</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2" zoomScale="70" zoomScaleNormal="70" workbookViewId="0">
      <selection activeCell="N2" sqref="N2"/>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2" t="s">
        <v>253</v>
      </c>
      <c r="L6" s="232"/>
      <c r="M6" s="232"/>
      <c r="N6" s="48"/>
      <c r="O6" s="232" t="s">
        <v>254</v>
      </c>
      <c r="P6" s="232"/>
      <c r="Q6" s="232"/>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33" t="s">
        <v>86</v>
      </c>
      <c r="D7" s="234"/>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35" t="s">
        <v>262</v>
      </c>
      <c r="D8" s="236"/>
      <c r="E8" s="38" t="str">
        <f ca="1">CONCATENATE(COUNTIF(E55:CR55,"CONFORME")," (",ROUND(COUNTIF(E55:CR55,"CONFORME")*100/COUNTA($E$19:CR$19),2)," %)")</f>
        <v>21 (22,83 %)</v>
      </c>
      <c r="F8" s="38" t="str">
        <f ca="1">CONCATENATE(COUNTIF(E55:CR55,"NO CONFORME")," (",ROUND(COUNTIF(E55:CR55,"NO CONFORME")*100/COUNTA($E$19:CR$19),2)," %)")</f>
        <v>20 (21,74 %)</v>
      </c>
      <c r="G8" s="39" t="str">
        <f ca="1">CONCATENATE(COUNTIF(E55:CR55,"N/A")," (",ROUND(COUNTIF(E55:CR55,"N/A")*100/COUNTA($E$19:CR$19),2)," %)")</f>
        <v>51 (55,43 %)</v>
      </c>
      <c r="H8" s="39">
        <f ca="1">COUNTIF(E55:CR55,"ERROR")</f>
        <v>0</v>
      </c>
      <c r="I8" s="40">
        <f ca="1">COUNTIF(E55:CR55,"EN CURSO")</f>
        <v>0</v>
      </c>
      <c r="J8" s="187">
        <f ca="1">SUM(VALUE(LEFT(E8,SEARCH(" ",E8)-1)),VALUE(LEFT(F8,SEARCH(" ",F8)-1)))</f>
        <v>41</v>
      </c>
      <c r="K8" s="41" t="s">
        <v>263</v>
      </c>
      <c r="L8" s="38">
        <f ca="1">COUNTIF( $E$20:INDIRECT("$CR$" &amp;  SUM(19,COUNTIFS(B20:B54,"&lt;&gt;"))),"Pasa")+ COUNTIF($E$61:INDIRECT("$AW$" &amp;  SUM(60,COUNTIFS(B61:B95,"&lt;&gt;"))),"Pasa")</f>
        <v>223</v>
      </c>
      <c r="M8" s="42">
        <f ca="1">IF(($L$11+$P$11)=0,0,L8/($L$11+$P$11))</f>
        <v>0.24239130434782608</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1" t="s">
        <v>264</v>
      </c>
      <c r="D9" s="242"/>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161</v>
      </c>
      <c r="M9" s="42">
        <f ca="1">IF(($L$11+$P$11)=0,0,L9/($L$11+$P$11))</f>
        <v>0.17499999999999999</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46" t="s">
        <v>265</v>
      </c>
      <c r="D10" s="247"/>
      <c r="E10" s="192" t="str">
        <f ca="1">CONCATENATE(ROUND(E11/137*100,2)," %")</f>
        <v>15,33 %</v>
      </c>
      <c r="F10" s="192" t="str">
        <f ca="1">CONCATENATE(ROUND(F11/137*100,2)," %")</f>
        <v>14,6 %</v>
      </c>
      <c r="G10" s="192" t="str">
        <f ca="1">CONCATENATE(ROUND(G11/137*100,2)," %")</f>
        <v>70,07 %</v>
      </c>
      <c r="H10" s="192" t="str">
        <f ca="1">CONCATENATE(ROUND(H11/137*100,2)," %")</f>
        <v>0 %</v>
      </c>
      <c r="I10" s="194" t="str">
        <f ca="1">CONCATENATE(ROUND(I11/137*100,2)," %")</f>
        <v>0 %</v>
      </c>
      <c r="J10" s="195"/>
      <c r="K10" s="41" t="s">
        <v>97</v>
      </c>
      <c r="L10" s="38">
        <f ca="1">COUNTIF( $E$20:INDIRECT("$CR$" &amp;  SUM(19,COUNTIFS(B20:B54,"&lt;&gt;"))),"N/A")+COUNTIF($E$61:INDIRECT("$AW$" &amp;  SUM(60,COUNTIFS(B61:B95,"&lt;&gt;"))),"N/A")</f>
        <v>536</v>
      </c>
      <c r="M10" s="42">
        <f ca="1">IF(($L$11+$P$11)=0,0,L10/($L$11+$P$11))</f>
        <v>0.58260869565217388</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0"/>
      <c r="D11" s="240"/>
      <c r="E11" s="193">
        <f ca="1">SUM(VALUE(LEFT(E8,SEARCH(" ",E8)-1)),VALUE(LEFT(E9,SEARCH(" ",E9)-1)))</f>
        <v>21</v>
      </c>
      <c r="F11" s="193">
        <f ca="1">SUM(VALUE(LEFT(F8,SEARCH(" ",F8)-1)),VALUE(LEFT(F9,SEARCH(" ",F9)-1)))</f>
        <v>20</v>
      </c>
      <c r="G11" s="193">
        <f ca="1">SUM(VALUE(LEFT(G8,SEARCH(" ",G8)-1)),VALUE(LEFT(G9,SEARCH(" ",G9)-1)))</f>
        <v>96</v>
      </c>
      <c r="H11" s="193">
        <f ca="1">SUM(H8:H9)</f>
        <v>0</v>
      </c>
      <c r="I11" s="193">
        <f ca="1">SUM(I8:I9)</f>
        <v>0</v>
      </c>
      <c r="K11" s="43" t="s">
        <v>266</v>
      </c>
      <c r="L11" s="203">
        <f ca="1">SUM(L8:L10)</f>
        <v>920</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267</v>
      </c>
      <c r="E13" s="18"/>
      <c r="F13" s="243" t="s">
        <v>268</v>
      </c>
      <c r="G13" s="244"/>
      <c r="H13" s="244"/>
      <c r="I13" s="245"/>
      <c r="J13" s="18"/>
      <c r="K13" s="243" t="s">
        <v>269</v>
      </c>
      <c r="L13" s="245"/>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7">
        <f ca="1">IF(AND(D14&lt;&gt;"Evaluación en curso",D14&lt;&gt;"Evaluación con errores",D14&lt;&gt;""), IF(J8=0,"", ROUND(((COUNT(B20:B54)/(COUNT(B20:B54)+COUNT(B61:B95)))*IF(J8=0,0,LEFT(E8,SEARCH(" ",E8)-1)/J8)+(COUNT(B61:B95)/(COUNT(B20:B54)+COUNT(B61:B95)))*IF(J9=0,0,LEFT(E9,SEARCH(" ",E9)-1)/J9))*10,2)),"")</f>
        <v>5.12</v>
      </c>
      <c r="G14" s="238"/>
      <c r="H14" s="238"/>
      <c r="I14" s="239"/>
      <c r="J14" s="18"/>
      <c r="K14" s="237" t="str">
        <f>'03.Muestra'!D52</f>
        <v>SI</v>
      </c>
      <c r="L14" s="239"/>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1" t="s">
        <v>262</v>
      </c>
      <c r="C17" s="252"/>
      <c r="D17" s="253"/>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8" t="s">
        <v>270</v>
      </c>
      <c r="C18" s="249"/>
      <c r="D18" s="250"/>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https://www.visitmadrid.es/</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Falla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Falla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Pasa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Falla</v>
      </c>
      <c r="BM20" s="75" t="str" cm="1">
        <f t="array" aca="1" ref="BM20" ca="1">IF($B20="","",IF(ISBLANK(INDIRECT("R9.Web!D"&amp;SUM(18,38*29,1))),"",INDIRECT("R9.Web!D"&amp;SUM(18,38*29,1))))</f>
        <v>Falla</v>
      </c>
      <c r="BN20" s="75" t="str" cm="1">
        <f t="array" aca="1" ref="BN20" ca="1">IF($B20="","",IF(ISBLANK(INDIRECT("R9.Web!D"&amp;SUM(18,38*30,1))),"",INDIRECT("R9.Web!D"&amp;SUM(18,38*30,1))))</f>
        <v>Pasa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Pasa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Falla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Falla</v>
      </c>
      <c r="CF20" s="75" t="str" cm="1">
        <f t="array" aca="1" ref="CF20" ca="1">IF($B20="","",IF(ISBLANK(INDIRECT("R9.Web!D"&amp;SUM(18,38*48,1))),"",INDIRECT("R9.Web!D"&amp;SUM(18,38*48,1))))</f>
        <v>Pasa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Falla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Falla</v>
      </c>
      <c r="CR20" s="75" t="str" cm="1">
        <f t="array" aca="1" ref="CR20" ca="1">IF($B20="","",IF(ISBLANK(INDIRECT("R12.ServiciosApoyo!D"&amp;SUM(18,38*4,1))),"",INDIRECT("R12.ServiciosApoyo!D"&amp;SUM(18,38*4,1))))</f>
        <v>N/A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Crea tu itinerario</v>
      </c>
      <c r="D21" s="74" t="str" cm="1">
        <f t="array" ref="D21">IFERROR(INDEX('03.Muestra'!$F$8:$F$42,SMALL(IF("Página Web"='03.Muestra'!$D$8:$D$42,ROW('03.Muestra'!$F$8:$F$42)-MIN(ROW('03.Muestra'!$D$8:$D$42))+1,""),ROW()-19)),"")</f>
        <v>https://www.visitmadrid.es/crea-tu-itinerario</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Falla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Falla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Pasa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Pasa</v>
      </c>
      <c r="BD21" s="75" t="str" cm="1">
        <f t="array" aca="1" ref="BD21" ca="1">IF($B21="","",IF(ISBLANK(INDIRECT("R9.Web!D"&amp;SUM(18,38*20,2))),"",INDIRECT("R9.Web!D"&amp;SUM(18,38*20,2))))</f>
        <v>Falla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Falla</v>
      </c>
      <c r="BM21" s="75" t="str" cm="1">
        <f t="array" aca="1" ref="BM21" ca="1">IF($B21="","",IF(ISBLANK(INDIRECT("R9.Web!D"&amp;SUM(18,38*29,2))),"",INDIRECT("R9.Web!D"&amp;SUM(18,38*29,2))))</f>
        <v>Falla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Pasa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Falla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Falla</v>
      </c>
      <c r="CF21" s="75" t="str" cm="1">
        <f t="array" aca="1" ref="CF21" ca="1">IF($B21="","",IF(ISBLANK(INDIRECT("R9.Web!D"&amp;SUM(18,38*48,2))),"",INDIRECT("R9.Web!D"&amp;SUM(18,38*48,2))))</f>
        <v>Pasa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Falla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Falla</v>
      </c>
      <c r="CR21" s="75" t="str" cm="1">
        <f t="array" aca="1" ref="CR21" ca="1">IF($B21="","",IF(ISBLANK(INDIRECT("R12.ServiciosApoyo!D"&amp;SUM(18,38*4,2))),"",INDIRECT("R12.ServiciosApoyo!D"&amp;SUM(18,38*4,2))))</f>
        <v>N/A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Profesionales</v>
      </c>
      <c r="D22" s="74" t="str" cm="1">
        <f t="array" ref="D22">IFERROR(INDEX('03.Muestra'!$F$8:$F$42,SMALL(IF("Página Web"='03.Muestra'!$D$8:$D$42,ROW('03.Muestra'!$F$8:$F$42)-MIN(ROW('03.Muestra'!$D$8:$D$42))+1,""),ROW()-19)),"")</f>
        <v>https://www.visitmadrid.es/profesionales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Falla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Falla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Pasa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Pasa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Pasa</v>
      </c>
      <c r="BD22" s="75" t="str" cm="1">
        <f t="array" aca="1" ref="BD22" ca="1">IF($B22="","",IF(ISBLANK(INDIRECT("R9.Web!D"&amp;SUM(18,38*20,3))),"",INDIRECT("R9.Web!D"&amp;SUM(18,38*20,3))))</f>
        <v>Falla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Falla</v>
      </c>
      <c r="BM22" s="75" t="str" cm="1">
        <f t="array" aca="1" ref="BM22" ca="1">IF($B22="","",IF(ISBLANK(INDIRECT("R9.Web!D"&amp;SUM(18,38*29,3))),"",INDIRECT("R9.Web!D"&amp;SUM(18,38*29,3))))</f>
        <v>Falla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Pasa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Falla</v>
      </c>
      <c r="CF22" s="75" t="str" cm="1">
        <f t="array" aca="1" ref="CF22" ca="1">IF($B22="","",IF(ISBLANK(INDIRECT("R9.Web!D"&amp;SUM(18,38*48,3))),"",INDIRECT("R9.Web!D"&amp;SUM(18,38*48,3))))</f>
        <v>Pasa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Falla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Falla</v>
      </c>
      <c r="CR22" s="75" t="str" cm="1">
        <f t="array" aca="1" ref="CR22" ca="1">IF($B22="","",IF(ISBLANK(INDIRECT("R12.ServiciosApoyo!D"&amp;SUM(18,38*4,3))),"",INDIRECT("R12.ServiciosApoyo!D"&amp;SUM(18,38*4,3))))</f>
        <v>N/A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Qué hacer - Paisaje de la luz</v>
      </c>
      <c r="D23" s="74" t="str" cm="1">
        <f t="array" ref="D23">IFERROR(INDEX('03.Muestra'!$F$8:$F$42,SMALL(IF("Página Web"='03.Muestra'!$D$8:$D$42,ROW('03.Muestra'!$F$8:$F$42)-MIN(ROW('03.Muestra'!$D$8:$D$42))+1,""),ROW()-19)),"")</f>
        <v>https://www.visitmadrid.es/donde-ir/madrid-ciudad/paisaje-luz-paseo-arte-parque-retiro</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Falla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Falla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Pasa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Falla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Falla</v>
      </c>
      <c r="BM23" s="75" t="str" cm="1">
        <f t="array" aca="1" ref="BM23" ca="1">IF($B23="","",IF(ISBLANK(INDIRECT("R9.Web!D"&amp;SUM(18,38*29,4))),"",INDIRECT("R9.Web!D"&amp;SUM(18,38*29,4))))</f>
        <v>Falla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Pasa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Falla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Falla</v>
      </c>
      <c r="CF23" s="75" t="str" cm="1">
        <f t="array" aca="1" ref="CF23" ca="1">IF($B23="","",IF(ISBLANK(INDIRECT("R9.Web!D"&amp;SUM(18,38*48,4))),"",INDIRECT("R9.Web!D"&amp;SUM(18,38*48,4))))</f>
        <v>Pasa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Falla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Falla</v>
      </c>
      <c r="CR23" s="75" t="str" cm="1">
        <f t="array" aca="1" ref="CR23" ca="1">IF($B23="","",IF(ISBLANK(INDIRECT("R12.ServiciosApoyo!D"&amp;SUM(18,38*4,4))),"",INDIRECT("R12.ServiciosApoyo!D"&amp;SUM(18,38*4,4))))</f>
        <v>N/A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Dónde ir  - Aranjuez</v>
      </c>
      <c r="D24" s="74" t="str" cm="1">
        <f t="array" ref="D24">IFERROR(INDEX('03.Muestra'!$F$8:$F$42,SMALL(IF("Página Web"='03.Muestra'!$D$8:$D$42,ROW('03.Muestra'!$F$8:$F$42)-MIN(ROW('03.Muestra'!$D$8:$D$42))+1,""),ROW()-19)),"")</f>
        <v>https://www.visitmadrid.es/donde-ir/aranjuez</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Falla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Falla</v>
      </c>
      <c r="AK24" s="75" t="str" cm="1">
        <f t="array" aca="1" ref="AK24" ca="1">IF($B24="","",IF(ISBLANK(INDIRECT("R9.Web!D"&amp;SUM(18,38*1,5))),"",INDIRECT("R9.Web!D"&amp;SUM(18,38*1,5))))</f>
        <v>Falla</v>
      </c>
      <c r="AL24" s="75" t="str" cm="1">
        <f t="array" aca="1" ref="AL24" ca="1">IF($B24="","",IF(ISBLANK(INDIRECT("R9.Web!D"&amp;SUM(18,38*2,5))),"",INDIRECT("R9.Web!D"&amp;SUM(18,38*2,5))))</f>
        <v>N/A</v>
      </c>
      <c r="AM24" s="75" t="str" cm="1">
        <f t="array" aca="1" ref="AM24" ca="1">IF($B24="","",IF(ISBLANK(INDIRECT("R9.Web!D"&amp;SUM(18,38*3,5))),"",INDIRECT("R9.Web!D"&amp;SUM(18,38*3,5))))</f>
        <v>Falla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Pasa</v>
      </c>
      <c r="BD24" s="75" t="str" cm="1">
        <f t="array" aca="1" ref="BD24" ca="1">IF($B24="","",IF(ISBLANK(INDIRECT("R9.Web!D"&amp;SUM(18,38*20,5))),"",INDIRECT("R9.Web!D"&amp;SUM(18,38*20,5))))</f>
        <v>Falla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Falla</v>
      </c>
      <c r="BM24" s="75" t="str" cm="1">
        <f t="array" aca="1" ref="BM24" ca="1">IF($B24="","",IF(ISBLANK(INDIRECT("R9.Web!D"&amp;SUM(18,38*29,5))),"",INDIRECT("R9.Web!D"&amp;SUM(18,38*29,5))))</f>
        <v>Falla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Pasa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Falla</v>
      </c>
      <c r="CF24" s="75" t="str" cm="1">
        <f t="array" aca="1" ref="CF24" ca="1">IF($B24="","",IF(ISBLANK(INDIRECT("R9.Web!D"&amp;SUM(18,38*48,5))),"",INDIRECT("R9.Web!D"&amp;SUM(18,38*48,5))))</f>
        <v>Pasa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Falla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Falla</v>
      </c>
      <c r="CR24" s="75" t="str" cm="1">
        <f t="array" aca="1" ref="CR24" ca="1">IF($B24="","",IF(ISBLANK(INDIRECT("R12.ServiciosApoyo!D"&amp;SUM(18,38*4,5))),"",INDIRECT("R12.ServiciosApoyo!D"&amp;SUM(18,38*4,5))))</f>
        <v>N/A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Agenda</v>
      </c>
      <c r="D25" s="74" t="str" cm="1">
        <f t="array" ref="D25">IFERROR(INDEX('03.Muestra'!$F$8:$F$42,SMALL(IF("Página Web"='03.Muestra'!$D$8:$D$42,ROW('03.Muestra'!$F$8:$F$42)-MIN(ROW('03.Muestra'!$D$8:$D$42))+1,""),ROW()-19)),"")</f>
        <v>https://www.visitmadrid.es/agenda</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Falla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Falla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Pasa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Pasa</v>
      </c>
      <c r="BD25" s="75" t="str" cm="1">
        <f t="array" aca="1" ref="BD25" ca="1">IF($B25="","",IF(ISBLANK(INDIRECT("R9.Web!D"&amp;SUM(18,38*20,6))),"",INDIRECT("R9.Web!D"&amp;SUM(18,38*20,6))))</f>
        <v>Falla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Falla</v>
      </c>
      <c r="BM25" s="75" t="str" cm="1">
        <f t="array" aca="1" ref="BM25" ca="1">IF($B25="","",IF(ISBLANK(INDIRECT("R9.Web!D"&amp;SUM(18,38*29,6))),"",INDIRECT("R9.Web!D"&amp;SUM(18,38*29,6))))</f>
        <v>Falla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Pasa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Falla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Falla</v>
      </c>
      <c r="CF25" s="75" t="str" cm="1">
        <f t="array" aca="1" ref="CF25" ca="1">IF($B25="","",IF(ISBLANK(INDIRECT("R9.Web!D"&amp;SUM(18,38*48,6))),"",INDIRECT("R9.Web!D"&amp;SUM(18,38*48,6))))</f>
        <v>Pasa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Falla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Falla</v>
      </c>
      <c r="CR25" s="75" t="str" cm="1">
        <f t="array" aca="1" ref="CR25" ca="1">IF($B25="","",IF(ISBLANK(INDIRECT("R12.ServiciosApoyo!D"&amp;SUM(18,38*4,6))),"",INDIRECT("R12.ServiciosApoyo!D"&amp;SUM(18,38*4,6))))</f>
        <v>N/A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Planifica tu viaje - Accesibilidad</v>
      </c>
      <c r="D26" s="74" t="str" cm="1">
        <f t="array" ref="D26">IFERROR(INDEX('03.Muestra'!$F$8:$F$42,SMALL(IF("Página Web"='03.Muestra'!$D$8:$D$42,ROW('03.Muestra'!$F$8:$F$42)-MIN(ROW('03.Muestra'!$D$8:$D$42))+1,""),ROW()-19)),"")</f>
        <v>https://www.visitmadrid.es/planifica-tu-viaje/accesibilidad</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Falla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Pasa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Pasa</v>
      </c>
      <c r="BD26" s="75" t="str" cm="1">
        <f t="array" aca="1" ref="BD26" ca="1">IF($B26="","",IF(ISBLANK(INDIRECT("R9.Web!D"&amp;SUM(18,38*20,7))),"",INDIRECT("R9.Web!D"&amp;SUM(18,38*20,7))))</f>
        <v>Falla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Falla</v>
      </c>
      <c r="BM26" s="75" t="str" cm="1">
        <f t="array" aca="1" ref="BM26" ca="1">IF($B26="","",IF(ISBLANK(INDIRECT("R9.Web!D"&amp;SUM(18,38*29,7))),"",INDIRECT("R9.Web!D"&amp;SUM(18,38*29,7))))</f>
        <v>Falla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Pasa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Falla</v>
      </c>
      <c r="CF26" s="75" t="str" cm="1">
        <f t="array" aca="1" ref="CF26" ca="1">IF($B26="","",IF(ISBLANK(INDIRECT("R9.Web!D"&amp;SUM(18,38*48,7))),"",INDIRECT("R9.Web!D"&amp;SUM(18,38*48,7))))</f>
        <v>Pasa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Falla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Falla</v>
      </c>
      <c r="CR26" s="75" t="str" cm="1">
        <f t="array" aca="1" ref="CR26" ca="1">IF($B26="","",IF(ISBLANK(INDIRECT("R12.ServiciosApoyo!D"&amp;SUM(18,38*4,7))),"",INDIRECT("R12.ServiciosApoyo!D"&amp;SUM(18,38*4,7))))</f>
        <v>N/A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Aviso legal</v>
      </c>
      <c r="D27" s="74" t="str" cm="1">
        <f t="array" ref="D27">IFERROR(INDEX('03.Muestra'!$F$8:$F$42,SMALL(IF("Página Web"='03.Muestra'!$D$8:$D$42,ROW('03.Muestra'!$F$8:$F$42)-MIN(ROW('03.Muestra'!$D$8:$D$42))+1,""),ROW()-19)),"")</f>
        <v>https://www.visitmadrid.es/aviso-legal</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Falla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Falla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Pasa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Pasa</v>
      </c>
      <c r="BD27" s="75" t="str" cm="1">
        <f t="array" aca="1" ref="BD27" ca="1">IF($B27="","",IF(ISBLANK(INDIRECT("R9.Web!D"&amp;SUM(18,38*20,8))),"",INDIRECT("R9.Web!D"&amp;SUM(18,38*20,8))))</f>
        <v>Falla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Falla</v>
      </c>
      <c r="BM27" s="75" t="str" cm="1">
        <f t="array" aca="1" ref="BM27" ca="1">IF($B27="","",IF(ISBLANK(INDIRECT("R9.Web!D"&amp;SUM(18,38*29,8))),"",INDIRECT("R9.Web!D"&amp;SUM(18,38*29,8))))</f>
        <v>Falla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Pasa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Falla</v>
      </c>
      <c r="CF27" s="75" t="str" cm="1">
        <f t="array" aca="1" ref="CF27" ca="1">IF($B27="","",IF(ISBLANK(INDIRECT("R9.Web!D"&amp;SUM(18,38*48,8))),"",INDIRECT("R9.Web!D"&amp;SUM(18,38*48,8))))</f>
        <v>Pasa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Falla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Falla</v>
      </c>
      <c r="CR27" s="75" t="str" cm="1">
        <f t="array" aca="1" ref="CR27" ca="1">IF($B27="","",IF(ISBLANK(INDIRECT("R12.ServiciosApoyo!D"&amp;SUM(18,38*4,8))),"",INDIRECT("R12.ServiciosApoyo!D"&amp;SUM(18,38*4,8))))</f>
        <v>N/A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Accesibilidad</v>
      </c>
      <c r="D28" s="74" t="str" cm="1">
        <f t="array" ref="D28">IFERROR(INDEX('03.Muestra'!$F$8:$F$42,SMALL(IF("Página Web"='03.Muestra'!$D$8:$D$42,ROW('03.Muestra'!$F$8:$F$42)-MIN(ROW('03.Muestra'!$D$8:$D$42))+1,""),ROW()-19)),"")</f>
        <v>https://www.visitmadrid.es/accesibilidad-web</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Falla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Falla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Pasa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Pasa</v>
      </c>
      <c r="BD28" s="75" t="str" cm="1">
        <f t="array" aca="1" ref="BD28" ca="1">IF($B28="","",IF(ISBLANK(INDIRECT("R9.Web!D"&amp;SUM(18,38*20,9))),"",INDIRECT("R9.Web!D"&amp;SUM(18,38*20,9))))</f>
        <v>Falla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Falla</v>
      </c>
      <c r="BM28" s="75" t="str" cm="1">
        <f t="array" aca="1" ref="BM28" ca="1">IF($B28="","",IF(ISBLANK(INDIRECT("R9.Web!D"&amp;SUM(18,38*29,9))),"",INDIRECT("R9.Web!D"&amp;SUM(18,38*29,9))))</f>
        <v>Falla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Pasa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Falla</v>
      </c>
      <c r="CF28" s="75" t="str" cm="1">
        <f t="array" aca="1" ref="CF28" ca="1">IF($B28="","",IF(ISBLANK(INDIRECT("R9.Web!D"&amp;SUM(18,38*48,9))),"",INDIRECT("R9.Web!D"&amp;SUM(18,38*48,9))))</f>
        <v>Pasa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Falla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Pasa</v>
      </c>
      <c r="CQ28" s="75" t="str" cm="1">
        <f t="array" aca="1" ref="CQ28" ca="1">IF($B28="","",IF(ISBLANK(INDIRECT("R12.ServiciosApoyo!D"&amp;SUM(18,38*3,9))),"",INDIRECT("R12.ServiciosApoyo!D"&amp;SUM(18,38*3,9))))</f>
        <v>Falla</v>
      </c>
      <c r="CR28" s="75" t="str" cm="1">
        <f t="array" aca="1" ref="CR28" ca="1">IF($B28="","",IF(ISBLANK(INDIRECT("R12.ServiciosApoyo!D"&amp;SUM(18,38*4,9))),"",INDIRECT("R12.ServiciosApoyo!D"&amp;SUM(18,38*4,9))))</f>
        <v>N/A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Home - English</v>
      </c>
      <c r="D29" s="74" t="str" cm="1">
        <f t="array" ref="D29">IFERROR(INDEX('03.Muestra'!$F$8:$F$42,SMALL(IF("Página Web"='03.Muestra'!$D$8:$D$42,ROW('03.Muestra'!$F$8:$F$42)-MIN(ROW('03.Muestra'!$D$8:$D$42))+1,""),ROW()-19)),"")</f>
        <v>https://www.visitmadrid.es/en</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Falla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Falla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Falla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Pasa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Pasa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Falla</v>
      </c>
      <c r="BM29" s="75" t="str" cm="1">
        <f t="array" aca="1" ref="BM29" ca="1">IF($B29="","",IF(ISBLANK(INDIRECT("R9.Web!D"&amp;SUM(18,38*29,10))),"",INDIRECT("R9.Web!D"&amp;SUM(18,38*29,10))))</f>
        <v>Falla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Falla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Falla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Falla</v>
      </c>
      <c r="CF29" s="75" t="str" cm="1">
        <f t="array" aca="1" ref="CF29" ca="1">IF($B29="","",IF(ISBLANK(INDIRECT("R9.Web!D"&amp;SUM(18,38*48,10))),"",INDIRECT("R9.Web!D"&amp;SUM(18,38*48,10))))</f>
        <v>Pasa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Falla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Pasa</v>
      </c>
      <c r="CQ29" s="75" t="str" cm="1">
        <f t="array" aca="1" ref="CQ29" ca="1">IF($B29="","",IF(ISBLANK(INDIRECT("R12.ServiciosApoyo!D"&amp;SUM(18,38*3,10))),"",INDIRECT("R12.ServiciosApoyo!D"&amp;SUM(18,38*3,10))))</f>
        <v>Falla</v>
      </c>
      <c r="CR29" s="75" t="str" cm="1">
        <f t="array" aca="1" ref="CR29" ca="1">IF($B29="","",IF(ISBLANK(INDIRECT("R12.ServiciosApoyo!D"&amp;SUM(18,38*4,10))),"",INDIRECT("R12.ServiciosApoyo!D"&amp;SUM(18,38*4,10))))</f>
        <v>N/A</v>
      </c>
      <c r="CU29" s="76"/>
    </row>
    <row r="30" spans="2:100" ht="20.5">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5">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5">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5">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NO CONFORME</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NO CONFORME</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NO 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CONFORME</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NO 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CONFORME</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5">
      <c r="AI56" s="76"/>
    </row>
    <row r="58" spans="2:99" ht="30.75" customHeight="1" thickBot="1">
      <c r="B58" s="254" t="s">
        <v>264</v>
      </c>
      <c r="C58" s="254"/>
      <c r="D58" s="254"/>
    </row>
    <row r="59" spans="2:99" ht="23.25" customHeight="1">
      <c r="B59" s="248" t="s">
        <v>270</v>
      </c>
      <c r="C59" s="249"/>
      <c r="D59" s="250"/>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7" t="s">
        <v>411</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412</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5">
      <c r="B23" s="30" t="s">
        <v>447</v>
      </c>
    </row>
    <row r="25" spans="2:15" ht="15.5">
      <c r="B25" s="31" t="s">
        <v>448</v>
      </c>
      <c r="C25" s="32">
        <v>0.1</v>
      </c>
    </row>
    <row r="26" spans="2:15" ht="15.5">
      <c r="B26" s="31" t="s">
        <v>449</v>
      </c>
      <c r="C26" s="32">
        <v>0.5</v>
      </c>
    </row>
    <row r="27" spans="2:15" ht="15.5">
      <c r="B27" s="31" t="s">
        <v>450</v>
      </c>
      <c r="C27" s="32">
        <v>1</v>
      </c>
    </row>
    <row r="28" spans="2:15">
      <c r="C28" s="33"/>
      <c r="D28" s="33"/>
    </row>
    <row r="29" spans="2:15">
      <c r="C29" s="33"/>
      <c r="D29" s="33"/>
    </row>
    <row r="30" spans="2:15" ht="14">
      <c r="B30" s="34" t="s">
        <v>451</v>
      </c>
      <c r="C30" s="208"/>
      <c r="D30" s="208"/>
    </row>
    <row r="31" spans="2:15" ht="14">
      <c r="B31" s="209"/>
      <c r="C31" s="208"/>
      <c r="D31" s="208"/>
    </row>
    <row r="32" spans="2:15" ht="14">
      <c r="B32" s="209" t="s">
        <v>452</v>
      </c>
      <c r="C32" s="209">
        <v>28</v>
      </c>
      <c r="D32" s="209"/>
    </row>
    <row r="33" spans="2:4" ht="14">
      <c r="B33" s="209" t="s">
        <v>453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9" t="s">
        <v>454</v>
      </c>
      <c r="B1" s="109"/>
      <c r="C1" s="109" t="s">
        <v>455</v>
      </c>
      <c r="D1" s="109"/>
      <c r="E1" s="109" t="s">
        <v>456</v>
      </c>
      <c r="F1" s="109"/>
      <c r="G1" s="109"/>
      <c r="H1" s="109"/>
      <c r="I1" s="109"/>
      <c r="J1" s="109"/>
      <c r="K1" s="109" t="s">
        <v>457</v>
      </c>
      <c r="L1" s="109"/>
      <c r="M1" s="109"/>
      <c r="T1" s="259" t="s">
        <v>262</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458</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ht="13">
      <c r="A2" t="s">
        <v>459</v>
      </c>
      <c r="B2" s="111" t="str">
        <f>'00.Info'!N2</f>
        <v>Versión: 2.0.1</v>
      </c>
      <c r="C2" s="109" t="s">
        <v>14</v>
      </c>
      <c r="D2" s="112" t="str">
        <f>'01.Definición de ámbito'!C7</f>
        <v>SUBDIRECCIÓN GENERAL DE ADMINISTRACIÓN ELECTRÓNICA</v>
      </c>
      <c r="E2" s="109" t="s">
        <v>52</v>
      </c>
      <c r="F2" s="112" t="str">
        <f>'02.Tecnologías'!C9</f>
        <v>Sí</v>
      </c>
      <c r="G2" s="161" t="s">
        <v>460</v>
      </c>
      <c r="H2" s="161" t="s">
        <v>461</v>
      </c>
      <c r="I2" s="161"/>
      <c r="J2" s="161"/>
      <c r="K2" s="118" t="s">
        <v>462</v>
      </c>
      <c r="L2" s="163">
        <f>'03.Muestra'!D45</f>
        <v>10</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ht="13">
      <c r="C3" s="109" t="s">
        <v>15</v>
      </c>
      <c r="D3" s="112" t="str">
        <f>'01.Definición de ámbito'!C9</f>
        <v>A13043893</v>
      </c>
      <c r="E3" s="109" t="s">
        <v>56</v>
      </c>
      <c r="F3" s="112" t="str">
        <f>'02.Tecnologías'!C10</f>
        <v>No</v>
      </c>
      <c r="G3" s="112">
        <f>'02.Tecnologías'!K13</f>
        <v>0</v>
      </c>
      <c r="H3" s="112">
        <f>'02.Tecnologías'!L13</f>
        <v>0</v>
      </c>
      <c r="I3" s="162"/>
      <c r="J3" s="162"/>
      <c r="K3" s="118" t="s">
        <v>468</v>
      </c>
      <c r="L3" s="163">
        <f>'03.Muestra'!D47</f>
        <v>7</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https://www.visitmadrid.es/</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Falla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Falla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Pasa</v>
      </c>
      <c r="BO3" s="111" t="str">
        <f ca="1">RESULTADOS!AS20</f>
        <v>N/A</v>
      </c>
      <c r="BP3" s="111" t="str">
        <f ca="1">RESULTADOS!AT20</f>
        <v>Pasa</v>
      </c>
      <c r="BQ3" s="111" t="str">
        <f ca="1">RESULTADOS!AU20</f>
        <v>N/A</v>
      </c>
      <c r="BR3" s="111" t="str">
        <f ca="1">RESULTADOS!AV20</f>
        <v>Pasa</v>
      </c>
      <c r="BS3" s="111" t="str">
        <f ca="1">RESULTADOS!AW20</f>
        <v>Falla</v>
      </c>
      <c r="BT3" s="111" t="str">
        <f ca="1">RESULTADOS!AX20</f>
        <v>N/A</v>
      </c>
      <c r="BU3" s="111" t="str">
        <f ca="1">RESULTADOS!AY20</f>
        <v>Falla</v>
      </c>
      <c r="BV3" s="111" t="str">
        <f ca="1">RESULTADOS!AZ20</f>
        <v>Pasa</v>
      </c>
      <c r="BW3" s="111" t="str">
        <f ca="1">RESULTADOS!BA20</f>
        <v>Pasa</v>
      </c>
      <c r="BX3" s="111" t="str">
        <f ca="1">RESULTADOS!BB20</f>
        <v>N/A</v>
      </c>
      <c r="BY3" s="111" t="str">
        <f ca="1">RESULTADOS!BC20</f>
        <v>Pasa</v>
      </c>
      <c r="BZ3" s="111" t="str">
        <f ca="1">RESULTADOS!BD20</f>
        <v>Pasa</v>
      </c>
      <c r="CA3" s="111" t="str">
        <f ca="1">RESULTADOS!BE20</f>
        <v>N/A</v>
      </c>
      <c r="CB3" s="111" t="str">
        <f ca="1">RESULTADOS!BF20</f>
        <v>N/A</v>
      </c>
      <c r="CC3" s="111" t="str">
        <f ca="1">RESULTADOS!BG20</f>
        <v>Pasa</v>
      </c>
      <c r="CD3" s="111" t="str">
        <f ca="1">RESULTADOS!BH20</f>
        <v>N/A</v>
      </c>
      <c r="CE3" s="111" t="str">
        <f ca="1">RESULTADOS!BI20</f>
        <v>Pasa</v>
      </c>
      <c r="CF3" s="111" t="str">
        <f ca="1">RESULTADOS!BJ20</f>
        <v>Pasa</v>
      </c>
      <c r="CG3" s="111" t="str">
        <f ca="1">RESULTADOS!BK20</f>
        <v>Pasa</v>
      </c>
      <c r="CH3" s="111" t="str">
        <f ca="1">RESULTADOS!BL20</f>
        <v>Falla</v>
      </c>
      <c r="CI3" s="111" t="str">
        <f ca="1">RESULTADOS!BM20</f>
        <v>Falla</v>
      </c>
      <c r="CJ3" s="111" t="str">
        <f ca="1">RESULTADOS!BN20</f>
        <v>Pasa</v>
      </c>
      <c r="CK3" s="111" t="str">
        <f ca="1">RESULTADOS!BO20</f>
        <v>Pasa</v>
      </c>
      <c r="CL3" s="111" t="str">
        <f ca="1">RESULTADOS!BP20</f>
        <v>N/A</v>
      </c>
      <c r="CM3" s="111" t="str">
        <f ca="1">RESULTADOS!BQ20</f>
        <v>Pasa</v>
      </c>
      <c r="CN3" s="111" t="str">
        <f ca="1">RESULTADOS!BR20</f>
        <v>Pasa</v>
      </c>
      <c r="CO3" s="111" t="str">
        <f ca="1">RESULTADOS!BS20</f>
        <v>N/A</v>
      </c>
      <c r="CP3" s="111" t="str">
        <f ca="1">RESULTADOS!BT20</f>
        <v>Pasa</v>
      </c>
      <c r="CQ3" s="111" t="str">
        <f ca="1">RESULTADOS!BU20</f>
        <v>Pasa</v>
      </c>
      <c r="CR3" s="111" t="str">
        <f ca="1">RESULTADOS!BV20</f>
        <v>Pasa</v>
      </c>
      <c r="CS3" s="111" t="str">
        <f ca="1">RESULTADOS!BW20</f>
        <v>Pasa</v>
      </c>
      <c r="CT3" s="111" t="str">
        <f ca="1">RESULTADOS!BX20</f>
        <v>Pasa</v>
      </c>
      <c r="CU3" s="111" t="str">
        <f ca="1">RESULTADOS!BY20</f>
        <v>Pasa</v>
      </c>
      <c r="CV3" s="111" t="str">
        <f ca="1">RESULTADOS!BZ20</f>
        <v>N/A</v>
      </c>
      <c r="CW3" s="111" t="str">
        <f ca="1">RESULTADOS!CA20</f>
        <v>Falla</v>
      </c>
      <c r="CX3" s="111" t="str">
        <f ca="1">RESULTADOS!CB20</f>
        <v>N/A</v>
      </c>
      <c r="CY3" s="111" t="str">
        <f ca="1">RESULTADOS!CC20</f>
        <v>N/A</v>
      </c>
      <c r="CZ3" s="111" t="str">
        <f ca="1">RESULTADOS!CD20</f>
        <v>Pasa</v>
      </c>
      <c r="DA3" s="111" t="str">
        <f ca="1">RESULTADOS!CE20</f>
        <v>Falla</v>
      </c>
      <c r="DB3" s="111" t="str">
        <f ca="1">RESULTADOS!CF20</f>
        <v>Pasa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Falla</v>
      </c>
      <c r="DK3" s="111" t="str">
        <f ca="1">RESULTADOS!CO20</f>
        <v>Falla</v>
      </c>
      <c r="DL3" s="111" t="str">
        <f ca="1">RESULTADOS!CP20</f>
        <v>Pasa</v>
      </c>
      <c r="DM3" s="111" t="str">
        <f ca="1">RESULTADOS!CQ20</f>
        <v>Falla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59</v>
      </c>
      <c r="F4" s="112" t="str">
        <f>'02.Tecnologías'!C11</f>
        <v>No</v>
      </c>
      <c r="G4" s="112">
        <f>'02.Tecnologías'!K14</f>
        <v>0</v>
      </c>
      <c r="H4" s="112">
        <f>'02.Tecnologías'!L14</f>
        <v>0</v>
      </c>
      <c r="I4" s="162"/>
      <c r="J4" s="162"/>
      <c r="K4" s="118" t="s">
        <v>469</v>
      </c>
      <c r="L4" s="163">
        <f>'03.Muestra'!D49</f>
        <v>3</v>
      </c>
      <c r="M4" s="109"/>
      <c r="T4" s="113">
        <f>RESULTADOS!B21</f>
        <v>2</v>
      </c>
      <c r="U4" s="113" t="str">
        <f>RESULTADOS!C21</f>
        <v>Crea tu itinerario</v>
      </c>
      <c r="V4" s="113" t="str">
        <f t="shared" ref="V4:V37" si="0">IF(T4&lt;&gt;"","Página web","")</f>
        <v>Página web</v>
      </c>
      <c r="W4" s="113" t="str">
        <v>Pagina tipo</v>
      </c>
      <c r="X4" s="113" t="str">
        <f>RESULTADOS!D21</f>
        <v>https://www.visitmadrid.es/crea-tu-itinerario</v>
      </c>
      <c r="Y4" s="113" t="str">
        <v>Home - Crea tu itinerario</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Falla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Falla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Pasa</v>
      </c>
      <c r="BO4" s="111" t="str">
        <f ca="1">RESULTADOS!AS21</f>
        <v>N/A</v>
      </c>
      <c r="BP4" s="111" t="str">
        <f ca="1">RESULTADOS!AT21</f>
        <v>Pasa</v>
      </c>
      <c r="BQ4" s="111" t="str">
        <f ca="1">RESULTADOS!AU21</f>
        <v>N/A</v>
      </c>
      <c r="BR4" s="111" t="str">
        <f ca="1">RESULTADOS!AV21</f>
        <v>Pasa</v>
      </c>
      <c r="BS4" s="111" t="str">
        <f ca="1">RESULTADOS!AW21</f>
        <v>Falla</v>
      </c>
      <c r="BT4" s="111" t="str">
        <f ca="1">RESULTADOS!AX21</f>
        <v>N/A</v>
      </c>
      <c r="BU4" s="111" t="str">
        <f ca="1">RESULTADOS!AY21</f>
        <v>Falla</v>
      </c>
      <c r="BV4" s="111" t="str">
        <f ca="1">RESULTADOS!AZ21</f>
        <v>Pasa</v>
      </c>
      <c r="BW4" s="111" t="str">
        <f ca="1">RESULTADOS!BA21</f>
        <v>Pasa</v>
      </c>
      <c r="BX4" s="111" t="str">
        <f ca="1">RESULTADOS!BB21</f>
        <v>N/A</v>
      </c>
      <c r="BY4" s="111" t="str">
        <f ca="1">RESULTADOS!BC21</f>
        <v>Pasa</v>
      </c>
      <c r="BZ4" s="111" t="str">
        <f ca="1">RESULTADOS!BD21</f>
        <v>Falla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Falla</v>
      </c>
      <c r="CI4" s="111" t="str">
        <f ca="1">RESULTADOS!BM21</f>
        <v>Falla</v>
      </c>
      <c r="CJ4" s="111" t="str">
        <f ca="1">RESULTADOS!BN21</f>
        <v>Pasa</v>
      </c>
      <c r="CK4" s="111" t="str">
        <f ca="1">RESULTADOS!BO21</f>
        <v>Falla</v>
      </c>
      <c r="CL4" s="111" t="str">
        <f ca="1">RESULTADOS!BP21</f>
        <v>N/A</v>
      </c>
      <c r="CM4" s="111" t="str">
        <f ca="1">RESULTADOS!BQ21</f>
        <v>Pasa</v>
      </c>
      <c r="CN4" s="111" t="str">
        <f ca="1">RESULTADOS!BR21</f>
        <v>Pasa</v>
      </c>
      <c r="CO4" s="111" t="str">
        <f ca="1">RESULTADOS!BS21</f>
        <v>N/A</v>
      </c>
      <c r="CP4" s="111" t="str">
        <f ca="1">RESULTADOS!BT21</f>
        <v>Pasa</v>
      </c>
      <c r="CQ4" s="111" t="str">
        <f ca="1">RESULTADOS!BU21</f>
        <v>Pasa</v>
      </c>
      <c r="CR4" s="111" t="str">
        <f ca="1">RESULTADOS!BV21</f>
        <v>Pasa</v>
      </c>
      <c r="CS4" s="111" t="str">
        <f ca="1">RESULTADOS!BW21</f>
        <v>Pasa</v>
      </c>
      <c r="CT4" s="111" t="str">
        <f ca="1">RESULTADOS!BX21</f>
        <v>Pasa</v>
      </c>
      <c r="CU4" s="111" t="str">
        <f ca="1">RESULTADOS!BY21</f>
        <v>Pasa</v>
      </c>
      <c r="CV4" s="111" t="str">
        <f ca="1">RESULTADOS!BZ21</f>
        <v>N/A</v>
      </c>
      <c r="CW4" s="111" t="str">
        <f ca="1">RESULTADOS!CA21</f>
        <v>Falla</v>
      </c>
      <c r="CX4" s="111" t="str">
        <f ca="1">RESULTADOS!CB21</f>
        <v>N/A</v>
      </c>
      <c r="CY4" s="111" t="str">
        <f ca="1">RESULTADOS!CC21</f>
        <v>N/A</v>
      </c>
      <c r="CZ4" s="111" t="str">
        <f ca="1">RESULTADOS!CD21</f>
        <v>Pasa</v>
      </c>
      <c r="DA4" s="111" t="str">
        <f ca="1">RESULTADOS!CE21</f>
        <v>Falla</v>
      </c>
      <c r="DB4" s="111" t="str">
        <f ca="1">RESULTADOS!CF21</f>
        <v>Pasa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Falla</v>
      </c>
      <c r="DK4" s="111" t="str">
        <f ca="1">RESULTADOS!CO21</f>
        <v>Falla</v>
      </c>
      <c r="DL4" s="111" t="str">
        <f ca="1">RESULTADOS!CP21</f>
        <v>Pasa</v>
      </c>
      <c r="DM4" s="111" t="str">
        <f ca="1">RESULTADOS!CQ21</f>
        <v>Falla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Profesionales</v>
      </c>
      <c r="V5" s="113" t="str">
        <f t="shared" si="0"/>
        <v>Página web</v>
      </c>
      <c r="W5" s="113" t="str">
        <v>Pagina tipo</v>
      </c>
      <c r="X5" s="113" t="str">
        <f>RESULTADOS!D22</f>
        <v>https://www.visitmadrid.es/profesionales</v>
      </c>
      <c r="Y5" s="113" t="str">
        <v>Home - Profesionales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Falla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Falla</v>
      </c>
      <c r="BG5" s="111" t="str">
        <f ca="1">RESULTADOS!AK22</f>
        <v>N/A</v>
      </c>
      <c r="BH5" s="111" t="str">
        <f ca="1">RESULTADOS!AL22</f>
        <v>N/A</v>
      </c>
      <c r="BI5" s="111" t="str">
        <f ca="1">RESULTADOS!AM22</f>
        <v>N/A</v>
      </c>
      <c r="BJ5" s="111" t="str">
        <f ca="1">RESULTADOS!AN22</f>
        <v>N/A</v>
      </c>
      <c r="BK5" s="111" t="str">
        <f ca="1">RESULTADOS!AO22</f>
        <v>Falla</v>
      </c>
      <c r="BL5" s="111" t="str">
        <f ca="1">RESULTADOS!AP22</f>
        <v>Pasa</v>
      </c>
      <c r="BM5" s="111" t="str">
        <f ca="1">RESULTADOS!AQ22</f>
        <v>Falla</v>
      </c>
      <c r="BN5" s="111" t="str">
        <f ca="1">RESULTADOS!AR22</f>
        <v>Pasa</v>
      </c>
      <c r="BO5" s="111" t="str">
        <f ca="1">RESULTADOS!AS22</f>
        <v>N/A</v>
      </c>
      <c r="BP5" s="111" t="str">
        <f ca="1">RESULTADOS!AT22</f>
        <v>Pasa</v>
      </c>
      <c r="BQ5" s="111" t="str">
        <f ca="1">RESULTADOS!AU22</f>
        <v>N/A</v>
      </c>
      <c r="BR5" s="111" t="str">
        <f ca="1">RESULTADOS!AV22</f>
        <v>Pasa</v>
      </c>
      <c r="BS5" s="111" t="str">
        <f ca="1">RESULTADOS!AW22</f>
        <v>Falla</v>
      </c>
      <c r="BT5" s="111" t="str">
        <f ca="1">RESULTADOS!AX22</f>
        <v>N/A</v>
      </c>
      <c r="BU5" s="111" t="str">
        <f ca="1">RESULTADOS!AY22</f>
        <v>Falla</v>
      </c>
      <c r="BV5" s="111" t="str">
        <f ca="1">RESULTADOS!AZ22</f>
        <v>Pasa</v>
      </c>
      <c r="BW5" s="111" t="str">
        <f ca="1">RESULTADOS!BA22</f>
        <v>Pasa</v>
      </c>
      <c r="BX5" s="111" t="str">
        <f ca="1">RESULTADOS!BB22</f>
        <v>N/A</v>
      </c>
      <c r="BY5" s="111" t="str">
        <f ca="1">RESULTADOS!BC22</f>
        <v>Pasa</v>
      </c>
      <c r="BZ5" s="111" t="str">
        <f ca="1">RESULTADOS!BD22</f>
        <v>Falla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Pasa</v>
      </c>
      <c r="CH5" s="111" t="str">
        <f ca="1">RESULTADOS!BL22</f>
        <v>Falla</v>
      </c>
      <c r="CI5" s="111" t="str">
        <f ca="1">RESULTADOS!BM22</f>
        <v>Falla</v>
      </c>
      <c r="CJ5" s="111" t="str">
        <f ca="1">RESULTADOS!BN22</f>
        <v>Pasa</v>
      </c>
      <c r="CK5" s="111" t="str">
        <f ca="1">RESULTADOS!BO22</f>
        <v>Falla</v>
      </c>
      <c r="CL5" s="111" t="str">
        <f ca="1">RESULTADOS!BP22</f>
        <v>N/A</v>
      </c>
      <c r="CM5" s="111" t="str">
        <f ca="1">RESULTADOS!BQ22</f>
        <v>Pasa</v>
      </c>
      <c r="CN5" s="111" t="str">
        <f ca="1">RESULTADOS!BR22</f>
        <v>Falla</v>
      </c>
      <c r="CO5" s="111" t="str">
        <f ca="1">RESULTADOS!BS22</f>
        <v>N/A</v>
      </c>
      <c r="CP5" s="111" t="str">
        <f ca="1">RESULTADOS!BT22</f>
        <v>Pasa</v>
      </c>
      <c r="CQ5" s="111" t="str">
        <f ca="1">RESULTADOS!BU22</f>
        <v>Pasa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Pasa</v>
      </c>
      <c r="DA5" s="111" t="str">
        <f ca="1">RESULTADOS!CE22</f>
        <v>Falla</v>
      </c>
      <c r="DB5" s="111" t="str">
        <f ca="1">RESULTADOS!CF22</f>
        <v>Pasa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Falla</v>
      </c>
      <c r="DK5" s="111" t="str">
        <f ca="1">RESULTADOS!CO22</f>
        <v>Falla</v>
      </c>
      <c r="DL5" s="111" t="str">
        <f ca="1">RESULTADOS!CP22</f>
        <v>Pasa</v>
      </c>
      <c r="DM5" s="111" t="str">
        <f ca="1">RESULTADOS!CQ22</f>
        <v>Falla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67</v>
      </c>
      <c r="F6" s="112" t="str">
        <f>'02.Tecnologías'!C13</f>
        <v>Sí</v>
      </c>
      <c r="G6" s="112">
        <f>'02.Tecnologías'!K16</f>
        <v>0</v>
      </c>
      <c r="H6" s="112">
        <f>'02.Tecnologías'!L16</f>
        <v>0</v>
      </c>
      <c r="I6" s="162"/>
      <c r="J6" s="162"/>
      <c r="K6" s="109"/>
      <c r="L6" s="109"/>
      <c r="M6" s="109"/>
      <c r="T6" s="113">
        <f>RESULTADOS!B23</f>
        <v>4</v>
      </c>
      <c r="U6" s="113" t="str">
        <f>RESULTADOS!C23</f>
        <v>Qué hacer - Paisaje de la luz</v>
      </c>
      <c r="V6" s="113" t="str">
        <f t="shared" si="0"/>
        <v>Página web</v>
      </c>
      <c r="W6" s="113" t="str">
        <v>Aleatoria</v>
      </c>
      <c r="X6" s="113" t="str">
        <f>RESULTADOS!D23</f>
        <v>https://www.visitmadrid.es/donde-ir/madrid-ciudad/paisaje-luz-paseo-arte-parque-retiro</v>
      </c>
      <c r="Y6" s="113" t="str">
        <v>Home - Qué hacer - Top10 - Paisaje de la luz</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Falla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Falla</v>
      </c>
      <c r="BG6" s="111" t="str">
        <f ca="1">RESULTADOS!AK23</f>
        <v>N/A</v>
      </c>
      <c r="BH6" s="111" t="str">
        <f ca="1">RESULTADOS!AL23</f>
        <v>N/A</v>
      </c>
      <c r="BI6" s="111" t="str">
        <f ca="1">RESULTADOS!AM23</f>
        <v>N/A</v>
      </c>
      <c r="BJ6" s="111" t="str">
        <f ca="1">RESULTADOS!AN23</f>
        <v>N/A</v>
      </c>
      <c r="BK6" s="111" t="str">
        <f ca="1">RESULTADOS!AO23</f>
        <v>Falla</v>
      </c>
      <c r="BL6" s="111" t="str">
        <f ca="1">RESULTADOS!AP23</f>
        <v>Pasa</v>
      </c>
      <c r="BM6" s="111" t="str">
        <f ca="1">RESULTADOS!AQ23</f>
        <v>Falla</v>
      </c>
      <c r="BN6" s="111" t="str">
        <f ca="1">RESULTADOS!AR23</f>
        <v>Pasa</v>
      </c>
      <c r="BO6" s="111" t="str">
        <f ca="1">RESULTADOS!AS23</f>
        <v>N/A</v>
      </c>
      <c r="BP6" s="111" t="str">
        <f ca="1">RESULTADOS!AT23</f>
        <v>Pasa</v>
      </c>
      <c r="BQ6" s="111" t="str">
        <f ca="1">RESULTADOS!AU23</f>
        <v>N/A</v>
      </c>
      <c r="BR6" s="111" t="str">
        <f ca="1">RESULTADOS!AV23</f>
        <v>Pasa</v>
      </c>
      <c r="BS6" s="111" t="str">
        <f ca="1">RESULTADOS!AW23</f>
        <v>Falla</v>
      </c>
      <c r="BT6" s="111" t="str">
        <f ca="1">RESULTADOS!AX23</f>
        <v>N/A</v>
      </c>
      <c r="BU6" s="111" t="str">
        <f ca="1">RESULTADOS!AY23</f>
        <v>Falla</v>
      </c>
      <c r="BV6" s="111" t="str">
        <f ca="1">RESULTADOS!AZ23</f>
        <v>Pasa</v>
      </c>
      <c r="BW6" s="111" t="str">
        <f ca="1">RESULTADOS!BA23</f>
        <v>Pasa</v>
      </c>
      <c r="BX6" s="111" t="str">
        <f ca="1">RESULTADOS!BB23</f>
        <v>N/A</v>
      </c>
      <c r="BY6" s="111" t="str">
        <f ca="1">RESULTADOS!BC23</f>
        <v>Pasa</v>
      </c>
      <c r="BZ6" s="111" t="str">
        <f ca="1">RESULTADOS!BD23</f>
        <v>Falla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Pasa</v>
      </c>
      <c r="CH6" s="111" t="str">
        <f ca="1">RESULTADOS!BL23</f>
        <v>Falla</v>
      </c>
      <c r="CI6" s="111" t="str">
        <f ca="1">RESULTADOS!BM23</f>
        <v>Falla</v>
      </c>
      <c r="CJ6" s="111" t="str">
        <f ca="1">RESULTADOS!BN23</f>
        <v>Pasa</v>
      </c>
      <c r="CK6" s="111" t="str">
        <f ca="1">RESULTADOS!BO23</f>
        <v>Falla</v>
      </c>
      <c r="CL6" s="111" t="str">
        <f ca="1">RESULTADOS!BP23</f>
        <v>N/A</v>
      </c>
      <c r="CM6" s="111" t="str">
        <f ca="1">RESULTADOS!BQ23</f>
        <v>Pasa</v>
      </c>
      <c r="CN6" s="111" t="str">
        <f ca="1">RESULTADOS!BR23</f>
        <v>Falla</v>
      </c>
      <c r="CO6" s="111" t="str">
        <f ca="1">RESULTADOS!BS23</f>
        <v>N/A</v>
      </c>
      <c r="CP6" s="111" t="str">
        <f ca="1">RESULTADOS!BT23</f>
        <v>Pasa</v>
      </c>
      <c r="CQ6" s="111" t="str">
        <f ca="1">RESULTADOS!BU23</f>
        <v>Pasa</v>
      </c>
      <c r="CR6" s="111" t="str">
        <f ca="1">RESULTADOS!BV23</f>
        <v>Pasa</v>
      </c>
      <c r="CS6" s="111" t="str">
        <f ca="1">RESULTADOS!BW23</f>
        <v>Pasa</v>
      </c>
      <c r="CT6" s="111" t="str">
        <f ca="1">RESULTADOS!BX23</f>
        <v>Pasa</v>
      </c>
      <c r="CU6" s="111" t="str">
        <f ca="1">RESULTADOS!BY23</f>
        <v>Pasa</v>
      </c>
      <c r="CV6" s="111" t="str">
        <f ca="1">RESULTADOS!BZ23</f>
        <v>N/A</v>
      </c>
      <c r="CW6" s="111" t="str">
        <f ca="1">RESULTADOS!CA23</f>
        <v>Falla</v>
      </c>
      <c r="CX6" s="111" t="str">
        <f ca="1">RESULTADOS!CB23</f>
        <v>N/A</v>
      </c>
      <c r="CY6" s="111" t="str">
        <f ca="1">RESULTADOS!CC23</f>
        <v>N/A</v>
      </c>
      <c r="CZ6" s="111" t="str">
        <f ca="1">RESULTADOS!CD23</f>
        <v>Pasa</v>
      </c>
      <c r="DA6" s="111" t="str">
        <f ca="1">RESULTADOS!CE23</f>
        <v>Falla</v>
      </c>
      <c r="DB6" s="111" t="str">
        <f ca="1">RESULTADOS!CF23</f>
        <v>Pasa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Falla</v>
      </c>
      <c r="DK6" s="111" t="str">
        <f ca="1">RESULTADOS!CO23</f>
        <v>Falla</v>
      </c>
      <c r="DL6" s="111" t="str">
        <f ca="1">RESULTADOS!CP23</f>
        <v>Pasa</v>
      </c>
      <c r="DM6" s="111" t="str">
        <f ca="1">RESULTADOS!CQ23</f>
        <v>Falla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54</v>
      </c>
      <c r="F7" s="112" t="str">
        <f>'02.Tecnologías'!F9</f>
        <v>No</v>
      </c>
      <c r="G7" s="112">
        <f>'02.Tecnologías'!K17</f>
        <v>0</v>
      </c>
      <c r="H7" s="112">
        <f>'02.Tecnologías'!L17</f>
        <v>0</v>
      </c>
      <c r="I7" s="162"/>
      <c r="J7" s="162"/>
      <c r="K7" s="109"/>
      <c r="L7" s="109"/>
      <c r="M7" s="109"/>
      <c r="T7" s="113">
        <f>RESULTADOS!B24</f>
        <v>5</v>
      </c>
      <c r="U7" s="113" t="str">
        <f>RESULTADOS!C24</f>
        <v>Dónde ir  - Aranjuez</v>
      </c>
      <c r="V7" s="113" t="str">
        <f t="shared" si="0"/>
        <v>Página web</v>
      </c>
      <c r="W7" s="113" t="str">
        <v>Aleatoria</v>
      </c>
      <c r="X7" s="113" t="str">
        <f>RESULTADOS!D24</f>
        <v>https://www.visitmadrid.es/donde-ir/aranjuez</v>
      </c>
      <c r="Y7" s="113" t="str">
        <v>Home - Dónde ir - Aranjuez</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Falla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Falla</v>
      </c>
      <c r="BG7" s="111" t="str">
        <f ca="1">RESULTADOS!AK24</f>
        <v>Falla</v>
      </c>
      <c r="BH7" s="111" t="str">
        <f ca="1">RESULTADOS!AL24</f>
        <v>N/A</v>
      </c>
      <c r="BI7" s="111" t="str">
        <f ca="1">RESULTADOS!AM24</f>
        <v>Falla</v>
      </c>
      <c r="BJ7" s="111" t="str">
        <f ca="1">RESULTADOS!AN24</f>
        <v>N/A</v>
      </c>
      <c r="BK7" s="111" t="str">
        <f ca="1">RESULTADOS!AO24</f>
        <v>Falla</v>
      </c>
      <c r="BL7" s="111" t="str">
        <f ca="1">RESULTADOS!AP24</f>
        <v>Falla</v>
      </c>
      <c r="BM7" s="111" t="str">
        <f ca="1">RESULTADOS!AQ24</f>
        <v>Falla</v>
      </c>
      <c r="BN7" s="111" t="str">
        <f ca="1">RESULTADOS!AR24</f>
        <v>Pasa</v>
      </c>
      <c r="BO7" s="111" t="str">
        <f ca="1">RESULTADOS!AS24</f>
        <v>N/A</v>
      </c>
      <c r="BP7" s="111" t="str">
        <f ca="1">RESULTADOS!AT24</f>
        <v>Pasa</v>
      </c>
      <c r="BQ7" s="111" t="str">
        <f ca="1">RESULTADOS!AU24</f>
        <v>N/A</v>
      </c>
      <c r="BR7" s="111" t="str">
        <f ca="1">RESULTADOS!AV24</f>
        <v>Pasa</v>
      </c>
      <c r="BS7" s="111" t="str">
        <f ca="1">RESULTADOS!AW24</f>
        <v>Falla</v>
      </c>
      <c r="BT7" s="111" t="str">
        <f ca="1">RESULTADOS!AX24</f>
        <v>N/A</v>
      </c>
      <c r="BU7" s="111" t="str">
        <f ca="1">RESULTADOS!AY24</f>
        <v>Falla</v>
      </c>
      <c r="BV7" s="111" t="str">
        <f ca="1">RESULTADOS!AZ24</f>
        <v>Pasa</v>
      </c>
      <c r="BW7" s="111" t="str">
        <f ca="1">RESULTADOS!BA24</f>
        <v>Pasa</v>
      </c>
      <c r="BX7" s="111" t="str">
        <f ca="1">RESULTADOS!BB24</f>
        <v>N/A</v>
      </c>
      <c r="BY7" s="111" t="str">
        <f ca="1">RESULTADOS!BC24</f>
        <v>Pasa</v>
      </c>
      <c r="BZ7" s="111" t="str">
        <f ca="1">RESULTADOS!BD24</f>
        <v>Falla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Pasa</v>
      </c>
      <c r="CH7" s="111" t="str">
        <f ca="1">RESULTADOS!BL24</f>
        <v>Falla</v>
      </c>
      <c r="CI7" s="111" t="str">
        <f ca="1">RESULTADOS!BM24</f>
        <v>Falla</v>
      </c>
      <c r="CJ7" s="111" t="str">
        <f ca="1">RESULTADOS!BN24</f>
        <v>Pasa</v>
      </c>
      <c r="CK7" s="111" t="str">
        <f ca="1">RESULTADOS!BO24</f>
        <v>Falla</v>
      </c>
      <c r="CL7" s="111" t="str">
        <f ca="1">RESULTADOS!BP24</f>
        <v>N/A</v>
      </c>
      <c r="CM7" s="111" t="str">
        <f ca="1">RESULTADOS!BQ24</f>
        <v>Pasa</v>
      </c>
      <c r="CN7" s="111" t="str">
        <f ca="1">RESULTADOS!BR24</f>
        <v>Falla</v>
      </c>
      <c r="CO7" s="111" t="str">
        <f ca="1">RESULTADOS!BS24</f>
        <v>N/A</v>
      </c>
      <c r="CP7" s="111" t="str">
        <f ca="1">RESULTADOS!BT24</f>
        <v>Pasa</v>
      </c>
      <c r="CQ7" s="111" t="str">
        <f ca="1">RESULTADOS!BU24</f>
        <v>Pasa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Pasa</v>
      </c>
      <c r="DA7" s="111" t="str">
        <f ca="1">RESULTADOS!CE24</f>
        <v>Falla</v>
      </c>
      <c r="DB7" s="111" t="str">
        <f ca="1">RESULTADOS!CF24</f>
        <v>Pasa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Falla</v>
      </c>
      <c r="DK7" s="111" t="str">
        <f ca="1">RESULTADOS!CO24</f>
        <v>Falla</v>
      </c>
      <c r="DL7" s="111" t="str">
        <f ca="1">RESULTADOS!CP24</f>
        <v>Pasa</v>
      </c>
      <c r="DM7" s="111" t="str">
        <f ca="1">RESULTADOS!CQ24</f>
        <v>Falla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57</v>
      </c>
      <c r="F8" s="112" t="str">
        <f>'02.Tecnologías'!F10</f>
        <v>No</v>
      </c>
      <c r="G8" s="112">
        <f>'02.Tecnologías'!K18</f>
        <v>0</v>
      </c>
      <c r="H8" s="112">
        <f>'02.Tecnologías'!L18</f>
        <v>0</v>
      </c>
      <c r="I8" s="162"/>
      <c r="J8" s="162"/>
      <c r="K8" s="109"/>
      <c r="L8" s="109"/>
      <c r="M8" s="109"/>
      <c r="T8" s="113">
        <f>RESULTADOS!B25</f>
        <v>6</v>
      </c>
      <c r="U8" s="113" t="str">
        <f>RESULTADOS!C25</f>
        <v>Agenda</v>
      </c>
      <c r="V8" s="113" t="str">
        <f t="shared" si="0"/>
        <v>Página web</v>
      </c>
      <c r="W8" s="113" t="str">
        <v>Pagina tipo</v>
      </c>
      <c r="X8" s="113" t="str">
        <f>RESULTADOS!D25</f>
        <v>https://www.visitmadrid.es/agenda</v>
      </c>
      <c r="Y8" s="113" t="str">
        <v>Home - Agenda</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Falla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Falla</v>
      </c>
      <c r="BG8" s="111" t="str">
        <f ca="1">RESULTADOS!AK25</f>
        <v>N/A</v>
      </c>
      <c r="BH8" s="111" t="str">
        <f ca="1">RESULTADOS!AL25</f>
        <v>N/A</v>
      </c>
      <c r="BI8" s="111" t="str">
        <f ca="1">RESULTADOS!AM25</f>
        <v>N/A</v>
      </c>
      <c r="BJ8" s="111" t="str">
        <f ca="1">RESULTADOS!AN25</f>
        <v>N/A</v>
      </c>
      <c r="BK8" s="111" t="str">
        <f ca="1">RESULTADOS!AO25</f>
        <v>Falla</v>
      </c>
      <c r="BL8" s="111" t="str">
        <f ca="1">RESULTADOS!AP25</f>
        <v>Pasa</v>
      </c>
      <c r="BM8" s="111" t="str">
        <f ca="1">RESULTADOS!AQ25</f>
        <v>Falla</v>
      </c>
      <c r="BN8" s="111" t="str">
        <f ca="1">RESULTADOS!AR25</f>
        <v>Pasa</v>
      </c>
      <c r="BO8" s="111" t="str">
        <f ca="1">RESULTADOS!AS25</f>
        <v>N/A</v>
      </c>
      <c r="BP8" s="111" t="str">
        <f ca="1">RESULTADOS!AT25</f>
        <v>Pasa</v>
      </c>
      <c r="BQ8" s="111" t="str">
        <f ca="1">RESULTADOS!AU25</f>
        <v>N/A</v>
      </c>
      <c r="BR8" s="111" t="str">
        <f ca="1">RESULTADOS!AV25</f>
        <v>Pasa</v>
      </c>
      <c r="BS8" s="111" t="str">
        <f ca="1">RESULTADOS!AW25</f>
        <v>Falla</v>
      </c>
      <c r="BT8" s="111" t="str">
        <f ca="1">RESULTADOS!AX25</f>
        <v>N/A</v>
      </c>
      <c r="BU8" s="111" t="str">
        <f ca="1">RESULTADOS!AY25</f>
        <v>Falla</v>
      </c>
      <c r="BV8" s="111" t="str">
        <f ca="1">RESULTADOS!AZ25</f>
        <v>Pasa</v>
      </c>
      <c r="BW8" s="111" t="str">
        <f ca="1">RESULTADOS!BA25</f>
        <v>Pasa</v>
      </c>
      <c r="BX8" s="111" t="str">
        <f ca="1">RESULTADOS!BB25</f>
        <v>N/A</v>
      </c>
      <c r="BY8" s="111" t="str">
        <f ca="1">RESULTADOS!BC25</f>
        <v>Pasa</v>
      </c>
      <c r="BZ8" s="111" t="str">
        <f ca="1">RESULTADOS!BD25</f>
        <v>Falla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Pasa</v>
      </c>
      <c r="CH8" s="111" t="str">
        <f ca="1">RESULTADOS!BL25</f>
        <v>Falla</v>
      </c>
      <c r="CI8" s="111" t="str">
        <f ca="1">RESULTADOS!BM25</f>
        <v>Falla</v>
      </c>
      <c r="CJ8" s="111" t="str">
        <f ca="1">RESULTADOS!BN25</f>
        <v>Pasa</v>
      </c>
      <c r="CK8" s="111" t="str">
        <f ca="1">RESULTADOS!BO25</f>
        <v>Falla</v>
      </c>
      <c r="CL8" s="111" t="str">
        <f ca="1">RESULTADOS!BP25</f>
        <v>N/A</v>
      </c>
      <c r="CM8" s="111" t="str">
        <f ca="1">RESULTADOS!BQ25</f>
        <v>Pasa</v>
      </c>
      <c r="CN8" s="111" t="str">
        <f ca="1">RESULTADOS!BR25</f>
        <v>Pasa</v>
      </c>
      <c r="CO8" s="111" t="str">
        <f ca="1">RESULTADOS!BS25</f>
        <v>N/A</v>
      </c>
      <c r="CP8" s="111" t="str">
        <f ca="1">RESULTADOS!BT25</f>
        <v>Pasa</v>
      </c>
      <c r="CQ8" s="111" t="str">
        <f ca="1">RESULTADOS!BU25</f>
        <v>Pasa</v>
      </c>
      <c r="CR8" s="111" t="str">
        <f ca="1">RESULTADOS!BV25</f>
        <v>Pasa</v>
      </c>
      <c r="CS8" s="111" t="str">
        <f ca="1">RESULTADOS!BW25</f>
        <v>Pasa</v>
      </c>
      <c r="CT8" s="111" t="str">
        <f ca="1">RESULTADOS!BX25</f>
        <v>Pasa</v>
      </c>
      <c r="CU8" s="111" t="str">
        <f ca="1">RESULTADOS!BY25</f>
        <v>Pasa</v>
      </c>
      <c r="CV8" s="111" t="str">
        <f ca="1">RESULTADOS!BZ25</f>
        <v>N/A</v>
      </c>
      <c r="CW8" s="111" t="str">
        <f ca="1">RESULTADOS!CA25</f>
        <v>Falla</v>
      </c>
      <c r="CX8" s="111" t="str">
        <f ca="1">RESULTADOS!CB25</f>
        <v>N/A</v>
      </c>
      <c r="CY8" s="111" t="str">
        <f ca="1">RESULTADOS!CC25</f>
        <v>N/A</v>
      </c>
      <c r="CZ8" s="111" t="str">
        <f ca="1">RESULTADOS!CD25</f>
        <v>Pasa</v>
      </c>
      <c r="DA8" s="111" t="str">
        <f ca="1">RESULTADOS!CE25</f>
        <v>Falla</v>
      </c>
      <c r="DB8" s="111" t="str">
        <f ca="1">RESULTADOS!CF25</f>
        <v>Pasa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Falla</v>
      </c>
      <c r="DK8" s="111" t="str">
        <f ca="1">RESULTADOS!CO25</f>
        <v>Falla</v>
      </c>
      <c r="DL8" s="111" t="str">
        <f ca="1">RESULTADOS!CP25</f>
        <v>Pasa</v>
      </c>
      <c r="DM8" s="111" t="str">
        <f ca="1">RESULTADOS!CQ25</f>
        <v>Falla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Planifica tu viaje - Accesibilidad</v>
      </c>
      <c r="V9" s="113" t="str">
        <f t="shared" si="0"/>
        <v>Página web</v>
      </c>
      <c r="W9" s="113" t="str">
        <v>Aleatoria</v>
      </c>
      <c r="X9" s="113" t="str">
        <f>RESULTADOS!D26</f>
        <v>https://www.visitmadrid.es/planifica-tu-viaje/accesibilidad</v>
      </c>
      <c r="Y9" s="113" t="str">
        <v>Home - Planifica tu viaje - Accesibilidad</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Falla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Pasa</v>
      </c>
      <c r="BM9" s="111" t="str">
        <f ca="1">RESULTADOS!AQ26</f>
        <v>Falla</v>
      </c>
      <c r="BN9" s="111" t="str">
        <f ca="1">RESULTADOS!AR26</f>
        <v>Pasa</v>
      </c>
      <c r="BO9" s="111" t="str">
        <f ca="1">RESULTADOS!AS26</f>
        <v>N/A</v>
      </c>
      <c r="BP9" s="111" t="str">
        <f ca="1">RESULTADOS!AT26</f>
        <v>Pasa</v>
      </c>
      <c r="BQ9" s="111" t="str">
        <f ca="1">RESULTADOS!AU26</f>
        <v>N/A</v>
      </c>
      <c r="BR9" s="111" t="str">
        <f ca="1">RESULTADOS!AV26</f>
        <v>Pasa</v>
      </c>
      <c r="BS9" s="111" t="str">
        <f ca="1">RESULTADOS!AW26</f>
        <v>Falla</v>
      </c>
      <c r="BT9" s="111" t="str">
        <f ca="1">RESULTADOS!AX26</f>
        <v>N/A</v>
      </c>
      <c r="BU9" s="111" t="str">
        <f ca="1">RESULTADOS!AY26</f>
        <v>Falla</v>
      </c>
      <c r="BV9" s="111" t="str">
        <f ca="1">RESULTADOS!AZ26</f>
        <v>Pasa</v>
      </c>
      <c r="BW9" s="111" t="str">
        <f ca="1">RESULTADOS!BA26</f>
        <v>Pasa</v>
      </c>
      <c r="BX9" s="111" t="str">
        <f ca="1">RESULTADOS!BB26</f>
        <v>N/A</v>
      </c>
      <c r="BY9" s="111" t="str">
        <f ca="1">RESULTADOS!BC26</f>
        <v>Pasa</v>
      </c>
      <c r="BZ9" s="111" t="str">
        <f ca="1">RESULTADOS!BD26</f>
        <v>Falla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Pasa</v>
      </c>
      <c r="CH9" s="111" t="str">
        <f ca="1">RESULTADOS!BL26</f>
        <v>Falla</v>
      </c>
      <c r="CI9" s="111" t="str">
        <f ca="1">RESULTADOS!BM26</f>
        <v>Falla</v>
      </c>
      <c r="CJ9" s="111" t="str">
        <f ca="1">RESULTADOS!BN26</f>
        <v>Pasa</v>
      </c>
      <c r="CK9" s="111" t="str">
        <f ca="1">RESULTADOS!BO26</f>
        <v>Falla</v>
      </c>
      <c r="CL9" s="111" t="str">
        <f ca="1">RESULTADOS!BP26</f>
        <v>N/A</v>
      </c>
      <c r="CM9" s="111" t="str">
        <f ca="1">RESULTADOS!BQ26</f>
        <v>Pasa</v>
      </c>
      <c r="CN9" s="111" t="str">
        <f ca="1">RESULTADOS!BR26</f>
        <v>Pasa</v>
      </c>
      <c r="CO9" s="111" t="str">
        <f ca="1">RESULTADOS!BS26</f>
        <v>N/A</v>
      </c>
      <c r="CP9" s="111" t="str">
        <f ca="1">RESULTADOS!BT26</f>
        <v>Pasa</v>
      </c>
      <c r="CQ9" s="111" t="str">
        <f ca="1">RESULTADOS!BU26</f>
        <v>Pasa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Pasa</v>
      </c>
      <c r="DA9" s="111" t="str">
        <f ca="1">RESULTADOS!CE26</f>
        <v>Falla</v>
      </c>
      <c r="DB9" s="111" t="str">
        <f ca="1">RESULTADOS!CF26</f>
        <v>Pasa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Falla</v>
      </c>
      <c r="DK9" s="111" t="str">
        <f ca="1">RESULTADOS!CO26</f>
        <v>Falla</v>
      </c>
      <c r="DL9" s="111" t="str">
        <f ca="1">RESULTADOS!CP26</f>
        <v>Pasa</v>
      </c>
      <c r="DM9" s="111" t="str">
        <f ca="1">RESULTADOS!CQ26</f>
        <v>Falla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VisitMadrid</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Aviso legal</v>
      </c>
      <c r="V10" s="113" t="str">
        <f t="shared" si="0"/>
        <v>Página web</v>
      </c>
      <c r="W10" s="113" t="str">
        <v>Legal</v>
      </c>
      <c r="X10" s="113" t="str">
        <f>RESULTADOS!D27</f>
        <v>https://www.visitmadrid.es/aviso-legal</v>
      </c>
      <c r="Y10" s="113" t="str">
        <v>Footer - Aviso Legal</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Falla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Falla</v>
      </c>
      <c r="BG10" s="111" t="str">
        <f ca="1">RESULTADOS!AK27</f>
        <v>N/A</v>
      </c>
      <c r="BH10" s="111" t="str">
        <f ca="1">RESULTADOS!AL27</f>
        <v>N/A</v>
      </c>
      <c r="BI10" s="111" t="str">
        <f ca="1">RESULTADOS!AM27</f>
        <v>N/A</v>
      </c>
      <c r="BJ10" s="111" t="str">
        <f ca="1">RESULTADOS!AN27</f>
        <v>N/A</v>
      </c>
      <c r="BK10" s="111" t="str">
        <f ca="1">RESULTADOS!AO27</f>
        <v>Falla</v>
      </c>
      <c r="BL10" s="111" t="str">
        <f ca="1">RESULTADOS!AP27</f>
        <v>Pasa</v>
      </c>
      <c r="BM10" s="111" t="str">
        <f ca="1">RESULTADOS!AQ27</f>
        <v>Falla</v>
      </c>
      <c r="BN10" s="111" t="str">
        <f ca="1">RESULTADOS!AR27</f>
        <v>Pasa</v>
      </c>
      <c r="BO10" s="111" t="str">
        <f ca="1">RESULTADOS!AS27</f>
        <v>N/A</v>
      </c>
      <c r="BP10" s="111" t="str">
        <f ca="1">RESULTADOS!AT27</f>
        <v>Pasa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Pasa</v>
      </c>
      <c r="BW10" s="111" t="str">
        <f ca="1">RESULTADOS!BA27</f>
        <v>Pasa</v>
      </c>
      <c r="BX10" s="111" t="str">
        <f ca="1">RESULTADOS!BB27</f>
        <v>N/A</v>
      </c>
      <c r="BY10" s="111" t="str">
        <f ca="1">RESULTADOS!BC27</f>
        <v>Pasa</v>
      </c>
      <c r="BZ10" s="111" t="str">
        <f ca="1">RESULTADOS!BD27</f>
        <v>Falla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Pasa</v>
      </c>
      <c r="CH10" s="111" t="str">
        <f ca="1">RESULTADOS!BL27</f>
        <v>Falla</v>
      </c>
      <c r="CI10" s="111" t="str">
        <f ca="1">RESULTADOS!BM27</f>
        <v>Falla</v>
      </c>
      <c r="CJ10" s="111" t="str">
        <f ca="1">RESULTADOS!BN27</f>
        <v>Pasa</v>
      </c>
      <c r="CK10" s="111" t="str">
        <f ca="1">RESULTADOS!BO27</f>
        <v>Falla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Pasa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Pasa</v>
      </c>
      <c r="DA10" s="111" t="str">
        <f ca="1">RESULTADOS!CE27</f>
        <v>Falla</v>
      </c>
      <c r="DB10" s="111" t="str">
        <f ca="1">RESULTADOS!CF27</f>
        <v>Pasa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Falla</v>
      </c>
      <c r="DK10" s="111" t="str">
        <f ca="1">RESULTADOS!CO27</f>
        <v>Falla</v>
      </c>
      <c r="DL10" s="111" t="str">
        <f ca="1">RESULTADOS!CP27</f>
        <v>Pasa</v>
      </c>
      <c r="DM10" s="111" t="str">
        <f ca="1">RESULTADOS!CQ27</f>
        <v>Falla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 xml:space="preserve">https://www.visitmadrid.es/	</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Accesibilidad</v>
      </c>
      <c r="V11" s="113" t="str">
        <f t="shared" si="0"/>
        <v>Página web</v>
      </c>
      <c r="W11" s="113" t="str">
        <v>Declaración accesibilidad</v>
      </c>
      <c r="X11" s="113" t="str">
        <f>RESULTADOS!D28</f>
        <v>https://www.visitmadrid.es/accesibilidad-web</v>
      </c>
      <c r="Y11" s="113" t="str">
        <v>Footer - Accesibilidad</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Falla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Falla</v>
      </c>
      <c r="BG11" s="111" t="str">
        <f ca="1">RESULTADOS!AK28</f>
        <v>N/A</v>
      </c>
      <c r="BH11" s="111" t="str">
        <f ca="1">RESULTADOS!AL28</f>
        <v>N/A</v>
      </c>
      <c r="BI11" s="111" t="str">
        <f ca="1">RESULTADOS!AM28</f>
        <v>N/A</v>
      </c>
      <c r="BJ11" s="111" t="str">
        <f ca="1">RESULTADOS!AN28</f>
        <v>N/A</v>
      </c>
      <c r="BK11" s="111" t="str">
        <f ca="1">RESULTADOS!AO28</f>
        <v>Falla</v>
      </c>
      <c r="BL11" s="111" t="str">
        <f ca="1">RESULTADOS!AP28</f>
        <v>Pasa</v>
      </c>
      <c r="BM11" s="111" t="str">
        <f ca="1">RESULTADOS!AQ28</f>
        <v>Falla</v>
      </c>
      <c r="BN11" s="111" t="str">
        <f ca="1">RESULTADOS!AR28</f>
        <v>Pasa</v>
      </c>
      <c r="BO11" s="111" t="str">
        <f ca="1">RESULTADOS!AS28</f>
        <v>N/A</v>
      </c>
      <c r="BP11" s="111" t="str">
        <f ca="1">RESULTADOS!AT28</f>
        <v>Pasa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Pasa</v>
      </c>
      <c r="BW11" s="111" t="str">
        <f ca="1">RESULTADOS!BA28</f>
        <v>Pasa</v>
      </c>
      <c r="BX11" s="111" t="str">
        <f ca="1">RESULTADOS!BB28</f>
        <v>N/A</v>
      </c>
      <c r="BY11" s="111" t="str">
        <f ca="1">RESULTADOS!BC28</f>
        <v>Pasa</v>
      </c>
      <c r="BZ11" s="111" t="str">
        <f ca="1">RESULTADOS!BD28</f>
        <v>Falla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Pasa</v>
      </c>
      <c r="CH11" s="111" t="str">
        <f ca="1">RESULTADOS!BL28</f>
        <v>Falla</v>
      </c>
      <c r="CI11" s="111" t="str">
        <f ca="1">RESULTADOS!BM28</f>
        <v>Falla</v>
      </c>
      <c r="CJ11" s="111" t="str">
        <f ca="1">RESULTADOS!BN28</f>
        <v>Pasa</v>
      </c>
      <c r="CK11" s="111" t="str">
        <f ca="1">RESULTADOS!BO28</f>
        <v>Falla</v>
      </c>
      <c r="CL11" s="111" t="str">
        <f ca="1">RESULTADOS!BP28</f>
        <v>N/A</v>
      </c>
      <c r="CM11" s="111" t="str">
        <f ca="1">RESULTADOS!BQ28</f>
        <v>Pasa</v>
      </c>
      <c r="CN11" s="111" t="str">
        <f ca="1">RESULTADOS!BR28</f>
        <v>Pasa</v>
      </c>
      <c r="CO11" s="111" t="str">
        <f ca="1">RESULTADOS!BS28</f>
        <v>N/A</v>
      </c>
      <c r="CP11" s="111" t="str">
        <f ca="1">RESULTADOS!BT28</f>
        <v>Pasa</v>
      </c>
      <c r="CQ11" s="111" t="str">
        <f ca="1">RESULTADOS!BU28</f>
        <v>Pasa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Pasa</v>
      </c>
      <c r="DA11" s="111" t="str">
        <f ca="1">RESULTADOS!CE28</f>
        <v>Falla</v>
      </c>
      <c r="DB11" s="111" t="str">
        <f ca="1">RESULTADOS!CF28</f>
        <v>Pasa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Falla</v>
      </c>
      <c r="DK11" s="111" t="str">
        <f ca="1">RESULTADOS!CO28</f>
        <v>Falla</v>
      </c>
      <c r="DL11" s="111" t="str">
        <f ca="1">RESULTADOS!CP28</f>
        <v>Pasa</v>
      </c>
      <c r="DM11" s="111" t="str">
        <f ca="1">RESULTADOS!CQ28</f>
        <v>Falla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Home - English</v>
      </c>
      <c r="V12" s="113" t="str">
        <f t="shared" si="0"/>
        <v>Página web</v>
      </c>
      <c r="W12" s="113" t="str">
        <v>Página inicio</v>
      </c>
      <c r="X12" s="113" t="str">
        <f>RESULTADOS!D29</f>
        <v>https://www.visitmadrid.es/en</v>
      </c>
      <c r="Y12" s="113" t="str">
        <v>Home (En inglés)</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Falla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Falla</v>
      </c>
      <c r="BG12" s="111" t="str">
        <f ca="1">RESULTADOS!AK29</f>
        <v>N/A</v>
      </c>
      <c r="BH12" s="111" t="str">
        <f ca="1">RESULTADOS!AL29</f>
        <v>N/A</v>
      </c>
      <c r="BI12" s="111" t="str">
        <f ca="1">RESULTADOS!AM29</f>
        <v>N/A</v>
      </c>
      <c r="BJ12" s="111" t="str">
        <f ca="1">RESULTADOS!AN29</f>
        <v>N/A</v>
      </c>
      <c r="BK12" s="111" t="str">
        <f ca="1">RESULTADOS!AO29</f>
        <v>Falla</v>
      </c>
      <c r="BL12" s="111" t="str">
        <f ca="1">RESULTADOS!AP29</f>
        <v>Falla</v>
      </c>
      <c r="BM12" s="111" t="str">
        <f ca="1">RESULTADOS!AQ29</f>
        <v>Falla</v>
      </c>
      <c r="BN12" s="111" t="str">
        <f ca="1">RESULTADOS!AR29</f>
        <v>Pasa</v>
      </c>
      <c r="BO12" s="111" t="str">
        <f ca="1">RESULTADOS!AS29</f>
        <v>N/A</v>
      </c>
      <c r="BP12" s="111" t="str">
        <f ca="1">RESULTADOS!AT29</f>
        <v>Pasa</v>
      </c>
      <c r="BQ12" s="111" t="str">
        <f ca="1">RESULTADOS!AU29</f>
        <v>N/A</v>
      </c>
      <c r="BR12" s="111" t="str">
        <f ca="1">RESULTADOS!AV29</f>
        <v>Pasa</v>
      </c>
      <c r="BS12" s="111" t="str">
        <f ca="1">RESULTADOS!AW29</f>
        <v>Pasa</v>
      </c>
      <c r="BT12" s="111" t="str">
        <f ca="1">RESULTADOS!AX29</f>
        <v>N/A</v>
      </c>
      <c r="BU12" s="111" t="str">
        <f ca="1">RESULTADOS!AY29</f>
        <v>Falla</v>
      </c>
      <c r="BV12" s="111" t="str">
        <f ca="1">RESULTADOS!AZ29</f>
        <v>Pasa</v>
      </c>
      <c r="BW12" s="111" t="str">
        <f ca="1">RESULTADOS!BA29</f>
        <v>Pasa</v>
      </c>
      <c r="BX12" s="111" t="str">
        <f ca="1">RESULTADOS!BB29</f>
        <v>N/A</v>
      </c>
      <c r="BY12" s="111" t="str">
        <f ca="1">RESULTADOS!BC29</f>
        <v>Pasa</v>
      </c>
      <c r="BZ12" s="111" t="str">
        <f ca="1">RESULTADOS!BD29</f>
        <v>Pasa</v>
      </c>
      <c r="CA12" s="111" t="str">
        <f ca="1">RESULTADOS!BE29</f>
        <v>N/A</v>
      </c>
      <c r="CB12" s="111" t="str">
        <f ca="1">RESULTADOS!BF29</f>
        <v>N/A</v>
      </c>
      <c r="CC12" s="111" t="str">
        <f ca="1">RESULTADOS!BG29</f>
        <v>Pasa</v>
      </c>
      <c r="CD12" s="111" t="str">
        <f ca="1">RESULTADOS!BH29</f>
        <v>N/A</v>
      </c>
      <c r="CE12" s="111" t="str">
        <f ca="1">RESULTADOS!BI29</f>
        <v>Pasa</v>
      </c>
      <c r="CF12" s="111" t="str">
        <f ca="1">RESULTADOS!BJ29</f>
        <v>Pasa</v>
      </c>
      <c r="CG12" s="111" t="str">
        <f ca="1">RESULTADOS!BK29</f>
        <v>Pasa</v>
      </c>
      <c r="CH12" s="111" t="str">
        <f ca="1">RESULTADOS!BL29</f>
        <v>Falla</v>
      </c>
      <c r="CI12" s="111" t="str">
        <f ca="1">RESULTADOS!BM29</f>
        <v>Falla</v>
      </c>
      <c r="CJ12" s="111" t="str">
        <f ca="1">RESULTADOS!BN29</f>
        <v>Pasa</v>
      </c>
      <c r="CK12" s="111" t="str">
        <f ca="1">RESULTADOS!BO29</f>
        <v>Pasa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Falla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Falla</v>
      </c>
      <c r="CX12" s="111" t="str">
        <f ca="1">RESULTADOS!CB29</f>
        <v>N/A</v>
      </c>
      <c r="CY12" s="111" t="str">
        <f ca="1">RESULTADOS!CC29</f>
        <v>N/A</v>
      </c>
      <c r="CZ12" s="111" t="str">
        <f ca="1">RESULTADOS!CD29</f>
        <v>Pasa</v>
      </c>
      <c r="DA12" s="111" t="str">
        <f ca="1">RESULTADOS!CE29</f>
        <v>Falla</v>
      </c>
      <c r="DB12" s="111" t="str">
        <f ca="1">RESULTADOS!CF29</f>
        <v>Pasa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Falla</v>
      </c>
      <c r="DK12" s="111" t="str">
        <f ca="1">RESULTADOS!CO29</f>
        <v>Falla</v>
      </c>
      <c r="DL12" s="111" t="str">
        <f ca="1">RESULTADOS!CP29</f>
        <v>Pasa</v>
      </c>
      <c r="DM12" s="111" t="str">
        <f ca="1">RESULTADOS!CQ29</f>
        <v>Falla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PORTAL DRUPAL DE TURISMO (DRUPAL)</v>
      </c>
      <c r="E13" s="109" t="s">
        <v>58</v>
      </c>
      <c r="F13" s="112" t="str">
        <f>'02.Tecnologías'!I10</f>
        <v>No</v>
      </c>
      <c r="G13" s="112">
        <f>'02.Tecnologías'!K23</f>
        <v>0</v>
      </c>
      <c r="H13" s="112">
        <f>'02.Tecnologías'!L23</f>
        <v>0</v>
      </c>
      <c r="I13" s="162"/>
      <c r="J13" s="162"/>
      <c r="K13" t="s">
        <v>474</v>
      </c>
      <c r="L13" s="164" t="str">
        <f ca="1">RESULTADOS!E8</f>
        <v>21 (22,83 %)</v>
      </c>
      <c r="M13" s="164" t="str">
        <f ca="1">RESULTADOS!F8</f>
        <v>20 (21,74 %)</v>
      </c>
      <c r="N13" s="164" t="str">
        <f ca="1">RESULTADOS!G8</f>
        <v>51 (55,43 %)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45530</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64</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Equipo: Intel(R) Core(TM) i5-8365U CPU @ 1.60GHz   1.90 GHz, 
RAM: 8,0 GB
Sistema Operativo: Windows 11 Enterprise
Navegador: Google Chrome Versión 127.0.6533.89  (Build oficial) (64 bits)
Herramientas utilizadas: Tawdis, LightHouse, Wave, Color Contrast Analyzer, Headings map, Screen reader, Siteimprove, taba11y,  User CSS, Web Developer y  Axe DevTools</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30</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35</v>
      </c>
      <c r="D18" s="112" t="str">
        <f>'01.Definición de ámbito'!D48</f>
        <v>No</v>
      </c>
      <c r="K18" t="s">
        <v>92</v>
      </c>
      <c r="L18" s="113">
        <f ca="1">RESULTADOS!L8</f>
        <v>223</v>
      </c>
      <c r="M18" s="171">
        <f ca="1">RESULTADOS!M8</f>
        <v>0.24239130434782608</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37</v>
      </c>
      <c r="D19" s="112" t="str">
        <f>'01.Definición de ámbito'!D49</f>
        <v>No</v>
      </c>
      <c r="K19" t="s">
        <v>94</v>
      </c>
      <c r="L19" s="113">
        <f ca="1">RESULTADOS!L9</f>
        <v>161</v>
      </c>
      <c r="M19" s="171">
        <f ca="1">RESULTADOS!M9</f>
        <v>0.17499999999999999</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38</v>
      </c>
      <c r="D20" s="112" t="str">
        <f>'01.Definición de ámbito'!D50</f>
        <v>No</v>
      </c>
      <c r="K20" t="s">
        <v>97</v>
      </c>
      <c r="L20" s="113">
        <f ca="1">RESULTADOS!L10</f>
        <v>536</v>
      </c>
      <c r="M20" s="171">
        <f ca="1">RESULTADOS!M10</f>
        <v>0.58260869565217388</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39</v>
      </c>
      <c r="D21" s="112" t="str">
        <f>'01.Definición de ámbito'!D51</f>
        <v>Sí</v>
      </c>
      <c r="K21" t="s">
        <v>266</v>
      </c>
      <c r="L21" s="113">
        <f ca="1">RESULTADOS!L11</f>
        <v>920</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41</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45</v>
      </c>
      <c r="D29" s="112" t="str">
        <f>'01.Definición de ámbito'!C58</f>
        <v>Autoevaluación con recursos externos</v>
      </c>
      <c r="K29" t="s">
        <v>479</v>
      </c>
      <c r="L29" s="115">
        <f ca="1">RESULTADOS!F14</f>
        <v>5.12</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zoomScale="85" zoomScaleNormal="85" workbookViewId="0">
      <selection activeCell="C21" sqref="C2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t="s">
        <v>516</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t="s">
        <v>517</v>
      </c>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t="s">
        <v>518</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t="s">
        <v>519</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t="s">
        <v>480</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t="s">
        <v>520</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t="s">
        <v>521</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484</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482</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485</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486</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45530</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481</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9" customHeight="1">
      <c r="C48" s="27" t="s">
        <v>35</v>
      </c>
      <c r="D48" s="19" t="s">
        <v>36</v>
      </c>
      <c r="G48" s="62"/>
    </row>
    <row r="49" spans="2:26" ht="14.9" customHeight="1">
      <c r="C49" s="27" t="s">
        <v>37</v>
      </c>
      <c r="D49" s="19" t="s">
        <v>36</v>
      </c>
      <c r="G49" s="62"/>
    </row>
    <row r="50" spans="2:26" ht="14.9" customHeight="1">
      <c r="C50" s="27" t="s">
        <v>38</v>
      </c>
      <c r="D50" s="19" t="s">
        <v>36</v>
      </c>
      <c r="G50" s="62"/>
    </row>
    <row r="51" spans="2:26" ht="14.9" customHeight="1">
      <c r="C51" s="27" t="s">
        <v>39</v>
      </c>
      <c r="D51" s="19" t="s">
        <v>53</v>
      </c>
      <c r="G51" s="62"/>
    </row>
    <row r="52" spans="2:26" ht="14.9" customHeight="1">
      <c r="C52" s="27" t="s">
        <v>40</v>
      </c>
      <c r="D52" s="19" t="s">
        <v>36</v>
      </c>
      <c r="G52" s="62"/>
    </row>
    <row r="53" spans="2:26" ht="14.9" customHeight="1">
      <c r="C53" s="27" t="s">
        <v>41</v>
      </c>
      <c r="D53" s="19" t="s">
        <v>36</v>
      </c>
      <c r="G53" s="62"/>
    </row>
    <row r="54" spans="2:26" ht="14.9" customHeight="1">
      <c r="C54" s="27" t="s">
        <v>42</v>
      </c>
      <c r="D54" s="19" t="s">
        <v>36</v>
      </c>
      <c r="G54" s="62"/>
    </row>
    <row r="55" spans="2:26" ht="14.9" customHeight="1">
      <c r="C55" s="27" t="s">
        <v>43</v>
      </c>
      <c r="D55" s="19" t="s">
        <v>36</v>
      </c>
      <c r="G55" s="62"/>
    </row>
    <row r="56" spans="2:26" ht="14.9"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480</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4296875" defaultRowHeight="12.5"/>
  <cols>
    <col min="1" max="1" width="11.54296875" style="148"/>
    <col min="2" max="2" width="14" style="148" customWidth="1"/>
    <col min="3" max="3" width="8.6328125" style="148" customWidth="1"/>
    <col min="4" max="4" width="9.453125" style="148" customWidth="1"/>
    <col min="5" max="5" width="14.453125" style="148" customWidth="1"/>
    <col min="6" max="6" width="8.54296875" style="148" customWidth="1"/>
    <col min="7" max="7" width="11.54296875" style="148"/>
    <col min="8" max="8" width="12" style="148" customWidth="1"/>
    <col min="9" max="9" width="8.6328125" style="148" customWidth="1"/>
    <col min="10" max="10" width="11.54296875" style="148"/>
    <col min="11" max="11" width="19.54296875" style="148" customWidth="1"/>
    <col min="12" max="12" width="40.63281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6" t="s">
        <v>50</v>
      </c>
      <c r="C6" s="216"/>
      <c r="D6" s="216"/>
      <c r="E6" s="216"/>
      <c r="F6" s="216"/>
      <c r="G6" s="216"/>
      <c r="H6" s="216"/>
      <c r="I6" s="216"/>
      <c r="J6" s="216"/>
      <c r="K6" s="216"/>
      <c r="L6" s="216"/>
    </row>
    <row r="7" spans="1:60" ht="33.15" customHeight="1" thickTop="1">
      <c r="B7" s="217" t="s">
        <v>51</v>
      </c>
      <c r="C7" s="217"/>
      <c r="D7" s="217"/>
      <c r="E7" s="217"/>
      <c r="F7" s="217"/>
      <c r="G7" s="217"/>
      <c r="H7" s="217"/>
      <c r="I7" s="217"/>
      <c r="J7" s="217"/>
      <c r="K7" s="217"/>
      <c r="L7" s="217"/>
    </row>
    <row r="8" spans="1:60" ht="21.65" customHeight="1"/>
    <row r="9" spans="1:60" ht="17.149999999999999" customHeight="1">
      <c r="B9" s="156" t="s">
        <v>52</v>
      </c>
      <c r="C9" s="157" t="s">
        <v>53</v>
      </c>
      <c r="E9" s="156" t="s">
        <v>54</v>
      </c>
      <c r="F9" s="157" t="s">
        <v>36</v>
      </c>
      <c r="H9" s="156" t="s">
        <v>55</v>
      </c>
      <c r="I9" s="157" t="s">
        <v>36</v>
      </c>
    </row>
    <row r="10" spans="1:60" ht="17.149999999999999" customHeight="1">
      <c r="B10" s="156" t="s">
        <v>56</v>
      </c>
      <c r="C10" s="157" t="s">
        <v>36</v>
      </c>
      <c r="E10" s="156" t="s">
        <v>57</v>
      </c>
      <c r="F10" s="157" t="s">
        <v>36</v>
      </c>
      <c r="H10" s="156" t="s">
        <v>58</v>
      </c>
      <c r="I10" s="157" t="s">
        <v>36</v>
      </c>
    </row>
    <row r="11" spans="1:60" ht="17.149999999999999" customHeight="1">
      <c r="B11" s="156" t="s">
        <v>59</v>
      </c>
      <c r="C11" s="157" t="s">
        <v>36</v>
      </c>
      <c r="E11" s="156" t="s">
        <v>60</v>
      </c>
      <c r="F11" s="157" t="s">
        <v>36</v>
      </c>
      <c r="H11" s="156" t="s">
        <v>61</v>
      </c>
      <c r="I11" s="157" t="s">
        <v>36</v>
      </c>
    </row>
    <row r="12" spans="1:60" ht="17.149999999999999" customHeight="1">
      <c r="B12" s="156" t="s">
        <v>62</v>
      </c>
      <c r="C12" s="157" t="s">
        <v>53</v>
      </c>
      <c r="E12" s="156" t="s">
        <v>63</v>
      </c>
      <c r="F12" s="157" t="s">
        <v>36</v>
      </c>
      <c r="H12" s="156" t="s">
        <v>64</v>
      </c>
      <c r="I12" s="157" t="s">
        <v>36</v>
      </c>
      <c r="K12" s="158" t="s">
        <v>65</v>
      </c>
      <c r="L12" s="158" t="s">
        <v>66</v>
      </c>
    </row>
    <row r="13" spans="1:60" ht="17.149999999999999" customHeight="1">
      <c r="B13" s="156" t="s">
        <v>67</v>
      </c>
      <c r="C13" s="157" t="s">
        <v>53</v>
      </c>
      <c r="E13" s="156" t="s">
        <v>68</v>
      </c>
      <c r="F13" s="157" t="s">
        <v>36</v>
      </c>
      <c r="K13" s="159"/>
      <c r="L13" s="159"/>
    </row>
    <row r="14" spans="1:60" ht="17.149999999999999" customHeight="1">
      <c r="K14" s="159"/>
      <c r="L14" s="159"/>
    </row>
    <row r="15" spans="1:60" ht="17.149999999999999" customHeight="1">
      <c r="K15" s="159"/>
      <c r="L15" s="159"/>
    </row>
    <row r="16" spans="1:60" ht="17.149999999999999"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17" sqref="F17"/>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487</v>
      </c>
      <c r="D8" s="53" t="s">
        <v>488</v>
      </c>
      <c r="E8" s="53" t="s">
        <v>425</v>
      </c>
      <c r="F8" s="123" t="s">
        <v>483</v>
      </c>
      <c r="G8" s="53" t="s">
        <v>487</v>
      </c>
      <c r="H8" s="143" t="s">
        <v>78</v>
      </c>
      <c r="I8" s="18"/>
      <c r="J8" s="18"/>
      <c r="K8" s="18"/>
      <c r="L8" s="18"/>
      <c r="M8" s="18"/>
      <c r="N8" s="18"/>
      <c r="O8" s="18"/>
      <c r="P8" s="18"/>
      <c r="Q8" s="18"/>
      <c r="R8" s="18"/>
      <c r="S8" s="18"/>
      <c r="T8" s="18"/>
      <c r="U8" s="18"/>
      <c r="V8" s="18"/>
      <c r="W8" s="18"/>
      <c r="X8" s="18"/>
      <c r="Y8" s="18"/>
    </row>
    <row r="9" spans="1:64" ht="18.149999999999999" customHeight="1">
      <c r="B9" s="51">
        <v>2</v>
      </c>
      <c r="C9" s="52" t="s">
        <v>489</v>
      </c>
      <c r="D9" s="53" t="s">
        <v>488</v>
      </c>
      <c r="E9" s="53" t="s">
        <v>444</v>
      </c>
      <c r="F9" s="123" t="s">
        <v>490</v>
      </c>
      <c r="G9" s="53" t="s">
        <v>491</v>
      </c>
      <c r="H9" s="101"/>
      <c r="I9" s="18"/>
      <c r="J9" s="18"/>
      <c r="K9" s="18"/>
      <c r="L9" s="18"/>
      <c r="M9" s="18"/>
      <c r="N9" s="18"/>
      <c r="O9" s="18"/>
      <c r="P9" s="18"/>
      <c r="Q9" s="18"/>
      <c r="R9" s="18"/>
      <c r="S9" s="18"/>
      <c r="T9" s="18"/>
      <c r="U9" s="18"/>
      <c r="V9" s="18"/>
      <c r="W9" s="18"/>
      <c r="X9" s="18"/>
      <c r="Y9" s="18"/>
    </row>
    <row r="10" spans="1:64" ht="18.149999999999999" customHeight="1">
      <c r="B10" s="51">
        <v>3</v>
      </c>
      <c r="C10" s="52" t="s">
        <v>492</v>
      </c>
      <c r="D10" s="53" t="s">
        <v>488</v>
      </c>
      <c r="E10" s="53" t="s">
        <v>444</v>
      </c>
      <c r="F10" s="123" t="s">
        <v>493</v>
      </c>
      <c r="G10" s="53" t="s">
        <v>494</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495</v>
      </c>
      <c r="D11" s="53" t="s">
        <v>488</v>
      </c>
      <c r="E11" s="53" t="s">
        <v>429</v>
      </c>
      <c r="F11" s="123" t="s">
        <v>496</v>
      </c>
      <c r="G11" s="53" t="s">
        <v>497</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498</v>
      </c>
      <c r="D12" s="53" t="s">
        <v>488</v>
      </c>
      <c r="E12" s="53" t="s">
        <v>429</v>
      </c>
      <c r="F12" s="123" t="s">
        <v>499</v>
      </c>
      <c r="G12" s="53" t="s">
        <v>500</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502</v>
      </c>
      <c r="D13" s="53" t="s">
        <v>488</v>
      </c>
      <c r="E13" s="53" t="s">
        <v>444</v>
      </c>
      <c r="F13" s="123" t="s">
        <v>501</v>
      </c>
      <c r="G13" s="53" t="s">
        <v>503</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504</v>
      </c>
      <c r="D14" s="53" t="s">
        <v>488</v>
      </c>
      <c r="E14" s="53" t="s">
        <v>429</v>
      </c>
      <c r="F14" s="123" t="s">
        <v>505</v>
      </c>
      <c r="G14" s="53" t="s">
        <v>506</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507</v>
      </c>
      <c r="D15" s="53" t="s">
        <v>488</v>
      </c>
      <c r="E15" s="53" t="s">
        <v>439</v>
      </c>
      <c r="F15" s="123" t="s">
        <v>509</v>
      </c>
      <c r="G15" s="53" t="s">
        <v>510</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512</v>
      </c>
      <c r="D16" s="53" t="s">
        <v>488</v>
      </c>
      <c r="E16" s="53" t="s">
        <v>442</v>
      </c>
      <c r="F16" s="123" t="s">
        <v>508</v>
      </c>
      <c r="G16" s="53" t="s">
        <v>511</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513</v>
      </c>
      <c r="D17" s="53" t="s">
        <v>488</v>
      </c>
      <c r="E17" s="53" t="s">
        <v>425</v>
      </c>
      <c r="F17" s="123" t="s">
        <v>514</v>
      </c>
      <c r="G17" s="53" t="s">
        <v>515</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10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7</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81</v>
      </c>
      <c r="C49" s="58"/>
      <c r="D49" s="57">
        <f>COUNTIF(E8:E42,"Aleatoria")</f>
        <v>3</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136" priority="3" operator="equal">
      <formula>"SI"</formula>
    </cfRule>
    <cfRule type="cellIs" dxfId="1135" priority="4" operator="equal">
      <formula>"NO"</formula>
    </cfRule>
  </conditionalFormatting>
  <conditionalFormatting sqref="E44">
    <cfRule type="expression" dxfId="1134"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38" zoomScale="146" zoomScaleNormal="146" workbookViewId="0">
      <selection activeCell="G46" sqref="F42:G46"/>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30</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https://www.visitmadrid.es/</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Crea tu itinerario</v>
      </c>
      <c r="C20" s="174" t="str" cm="1">
        <f t="array" ref="C20">IFERROR(INDEX('03.Muestra'!$F$8:$F$42,SMALL(IF("Página Web"='03.Muestra'!$D$8:$D$42,ROW('03.Muestra'!$F$8:$F$42)-MIN(ROW('03.Muestra'!$D$8:$D$42))+1,""),ROW()-18)),"")</f>
        <v>https://www.visitmadrid.es/crea-tu-itinerario</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Profesionales</v>
      </c>
      <c r="C21" s="174" t="str" cm="1">
        <f t="array" ref="C21">IFERROR(INDEX('03.Muestra'!$F$8:$F$42,SMALL(IF("Página Web"='03.Muestra'!$D$8:$D$42,ROW('03.Muestra'!$F$8:$F$42)-MIN(ROW('03.Muestra'!$D$8:$D$42))+1,""),ROW()-18)),"")</f>
        <v>https://www.visitmadrid.es/profesionales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Qué hacer - Paisaje de la luz</v>
      </c>
      <c r="C22" s="174" t="str" cm="1">
        <f t="array" ref="C22">IFERROR(INDEX('03.Muestra'!$F$8:$F$42,SMALL(IF("Página Web"='03.Muestra'!$D$8:$D$42,ROW('03.Muestra'!$F$8:$F$42)-MIN(ROW('03.Muestra'!$D$8:$D$42))+1,""),ROW()-18)),"")</f>
        <v>https://www.visitmadrid.es/donde-ir/madrid-ciudad/paisaje-luz-paseo-arte-parque-retiro</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Dónde ir  - Aranjuez</v>
      </c>
      <c r="C23" s="174" t="str" cm="1">
        <f t="array" ref="C23">IFERROR(INDEX('03.Muestra'!$F$8:$F$42,SMALL(IF("Página Web"='03.Muestra'!$D$8:$D$42,ROW('03.Muestra'!$F$8:$F$42)-MIN(ROW('03.Muestra'!$D$8:$D$42))+1,""),ROW()-18)),"")</f>
        <v>https://www.visitmadrid.es/donde-ir/aranjuez</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Agenda</v>
      </c>
      <c r="C24" s="174" t="str" cm="1">
        <f t="array" ref="C24">IFERROR(INDEX('03.Muestra'!$F$8:$F$42,SMALL(IF("Página Web"='03.Muestra'!$D$8:$D$42,ROW('03.Muestra'!$F$8:$F$42)-MIN(ROW('03.Muestra'!$D$8:$D$42))+1,""),ROW()-18)),"")</f>
        <v>https://www.visitmadrid.es/agenda</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Planifica tu viaje - Accesibilidad</v>
      </c>
      <c r="C25" s="174" t="str" cm="1">
        <f t="array" ref="C25">IFERROR(INDEX('03.Muestra'!$F$8:$F$42,SMALL(IF("Página Web"='03.Muestra'!$D$8:$D$42,ROW('03.Muestra'!$F$8:$F$42)-MIN(ROW('03.Muestra'!$D$8:$D$42))+1,""),ROW()-18)),"")</f>
        <v>https://www.visitmadrid.es/planifica-tu-viaje/accesibilidad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Aviso legal</v>
      </c>
      <c r="C26" s="174" t="str" cm="1">
        <f t="array" ref="C26">IFERROR(INDEX('03.Muestra'!$F$8:$F$42,SMALL(IF("Página Web"='03.Muestra'!$D$8:$D$42,ROW('03.Muestra'!$F$8:$F$42)-MIN(ROW('03.Muestra'!$D$8:$D$42))+1,""),ROW()-18)),"")</f>
        <v>https://www.visitmadrid.es/aviso-legal</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Accesibilidad</v>
      </c>
      <c r="C27" s="174" t="str" cm="1">
        <f t="array" ref="C27">IFERROR(INDEX('03.Muestra'!$F$8:$F$42,SMALL(IF("Página Web"='03.Muestra'!$D$8:$D$42,ROW('03.Muestra'!$F$8:$F$42)-MIN(ROW('03.Muestra'!$D$8:$D$42))+1,""),ROW()-18)),"")</f>
        <v>https://www.visitmadrid.es/accesibilidad-web</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Home - English</v>
      </c>
      <c r="C28" s="174" t="str" cm="1">
        <f t="array" ref="C28">IFERROR(INDEX('03.Muestra'!$F$8:$F$42,SMALL(IF("Página Web"='03.Muestra'!$D$8:$D$42,ROW('03.Muestra'!$F$8:$F$42)-MIN(ROW('03.Muestra'!$D$8:$D$42))+1,""),ROW()-18)),"")</f>
        <v>https://www.visitmadrid.es/en</v>
      </c>
      <c r="D28" s="99" t="s">
        <v>104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https://www.visitmadrid.es/</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Crea tu itinerario</v>
      </c>
      <c r="C58" s="175" t="str" cm="1">
        <f t="array" ref="C58">IFERROR(INDEX('03.Muestra'!$F$8:$F$42,SMALL(IF("Página Web"='03.Muestra'!$D$8:$D$42,ROW('03.Muestra'!$F$8:$F$42)-MIN(ROW('03.Muestra'!$D$8:$D$42))+1,""),ROW()-56)),"")</f>
        <v>https://www.visitmadrid.es/crea-tu-itinerario</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Profesionales</v>
      </c>
      <c r="C59" s="175" t="str" cm="1">
        <f t="array" ref="C59">IFERROR(INDEX('03.Muestra'!$F$8:$F$42,SMALL(IF("Página Web"='03.Muestra'!$D$8:$D$42,ROW('03.Muestra'!$F$8:$F$42)-MIN(ROW('03.Muestra'!$D$8:$D$42))+1,""),ROW()-56)),"")</f>
        <v>https://www.visitmadrid.es/profesionales</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Qué hacer - Paisaje de la luz</v>
      </c>
      <c r="C60" s="175" t="str" cm="1">
        <f t="array" ref="C60">IFERROR(INDEX('03.Muestra'!$F$8:$F$42,SMALL(IF("Página Web"='03.Muestra'!$D$8:$D$42,ROW('03.Muestra'!$F$8:$F$42)-MIN(ROW('03.Muestra'!$D$8:$D$42))+1,""),ROW()-56)),"")</f>
        <v>https://www.visitmadrid.es/donde-ir/madrid-ciudad/paisaje-luz-paseo-arte-parque-retiro</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Dónde ir  - Aranjuez</v>
      </c>
      <c r="C61" s="175" t="str" cm="1">
        <f t="array" ref="C61">IFERROR(INDEX('03.Muestra'!$F$8:$F$42,SMALL(IF("Página Web"='03.Muestra'!$D$8:$D$42,ROW('03.Muestra'!$F$8:$F$42)-MIN(ROW('03.Muestra'!$D$8:$D$42))+1,""),ROW()-56)),"")</f>
        <v>https://www.visitmadrid.es/donde-ir/aranjuez</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Agenda</v>
      </c>
      <c r="C62" s="175" t="str" cm="1">
        <f t="array" ref="C62">IFERROR(INDEX('03.Muestra'!$F$8:$F$42,SMALL(IF("Página Web"='03.Muestra'!$D$8:$D$42,ROW('03.Muestra'!$F$8:$F$42)-MIN(ROW('03.Muestra'!$D$8:$D$42))+1,""),ROW()-56)),"")</f>
        <v>https://www.visitmadrid.es/agenda</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Planifica tu viaje - Accesibilidad</v>
      </c>
      <c r="C63" s="175" t="str" cm="1">
        <f t="array" ref="C63">IFERROR(INDEX('03.Muestra'!$F$8:$F$42,SMALL(IF("Página Web"='03.Muestra'!$D$8:$D$42,ROW('03.Muestra'!$F$8:$F$42)-MIN(ROW('03.Muestra'!$D$8:$D$42))+1,""),ROW()-56)),"")</f>
        <v>https://www.visitmadrid.es/planifica-tu-viaje/accesibilidad</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Aviso legal</v>
      </c>
      <c r="C64" s="175" t="str" cm="1">
        <f t="array" ref="C64">IFERROR(INDEX('03.Muestra'!$F$8:$F$42,SMALL(IF("Página Web"='03.Muestra'!$D$8:$D$42,ROW('03.Muestra'!$F$8:$F$42)-MIN(ROW('03.Muestra'!$D$8:$D$42))+1,""),ROW()-56)),"")</f>
        <v>https://www.visitmadrid.es/aviso-legal</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Accesibilidad</v>
      </c>
      <c r="C65" s="175" t="str" cm="1">
        <f t="array" ref="C65">IFERROR(INDEX('03.Muestra'!$F$8:$F$42,SMALL(IF("Página Web"='03.Muestra'!$D$8:$D$42,ROW('03.Muestra'!$F$8:$F$42)-MIN(ROW('03.Muestra'!$D$8:$D$42))+1,""),ROW()-56)),"")</f>
        <v>https://www.visitmadrid.es/accesibilidad-web</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Home - English</v>
      </c>
      <c r="C66" s="175" t="str" cm="1">
        <f t="array" ref="C66">IFERROR(INDEX('03.Muestra'!$F$8:$F$42,SMALL(IF("Página Web"='03.Muestra'!$D$8:$D$42,ROW('03.Muestra'!$F$8:$F$42)-MIN(ROW('03.Muestra'!$D$8:$D$42))+1,""),ROW()-56)),"")</f>
        <v>https://www.visitmadrid.es/en</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si="3"/>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https://www.visitmadrid.es/</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Crea tu itinerario</v>
      </c>
      <c r="C96" s="175" t="str" cm="1">
        <f t="array" ref="C96">IFERROR(INDEX('03.Muestra'!$F$8:$F$42,SMALL(IF("Página Web"='03.Muestra'!$D$8:$D$42,ROW('03.Muestra'!$F$8:$F$42)-MIN(ROW('03.Muestra'!$D$8:$D$42))+1,""),ROW()-94)),"")</f>
        <v>https://www.visitmadrid.es/crea-tu-itinerario</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Profesionales</v>
      </c>
      <c r="C97" s="175" t="str" cm="1">
        <f t="array" ref="C97">IFERROR(INDEX('03.Muestra'!$F$8:$F$42,SMALL(IF("Página Web"='03.Muestra'!$D$8:$D$42,ROW('03.Muestra'!$F$8:$F$42)-MIN(ROW('03.Muestra'!$D$8:$D$42))+1,""),ROW()-94)),"")</f>
        <v>https://www.visitmadrid.es/profesionales</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Qué hacer - Paisaje de la luz</v>
      </c>
      <c r="C98" s="175" t="str" cm="1">
        <f t="array" ref="C98">IFERROR(INDEX('03.Muestra'!$F$8:$F$42,SMALL(IF("Página Web"='03.Muestra'!$D$8:$D$42,ROW('03.Muestra'!$F$8:$F$42)-MIN(ROW('03.Muestra'!$D$8:$D$42))+1,""),ROW()-94)),"")</f>
        <v>https://www.visitmadrid.es/donde-ir/madrid-ciudad/paisaje-luz-paseo-arte-parque-retiro</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Dónde ir  - Aranjuez</v>
      </c>
      <c r="C99" s="175" t="str" cm="1">
        <f t="array" ref="C99">IFERROR(INDEX('03.Muestra'!$F$8:$F$42,SMALL(IF("Página Web"='03.Muestra'!$D$8:$D$42,ROW('03.Muestra'!$F$8:$F$42)-MIN(ROW('03.Muestra'!$D$8:$D$42))+1,""),ROW()-94)),"")</f>
        <v>https://www.visitmadrid.es/donde-ir/aranjuez</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Agenda</v>
      </c>
      <c r="C100" s="175" t="str" cm="1">
        <f t="array" ref="C100">IFERROR(INDEX('03.Muestra'!$F$8:$F$42,SMALL(IF("Página Web"='03.Muestra'!$D$8:$D$42,ROW('03.Muestra'!$F$8:$F$42)-MIN(ROW('03.Muestra'!$D$8:$D$42))+1,""),ROW()-94)),"")</f>
        <v>https://www.visitmadrid.es/agenda</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Planifica tu viaje - Accesibilidad</v>
      </c>
      <c r="C101" s="175" t="str" cm="1">
        <f t="array" ref="C101">IFERROR(INDEX('03.Muestra'!$F$8:$F$42,SMALL(IF("Página Web"='03.Muestra'!$D$8:$D$42,ROW('03.Muestra'!$F$8:$F$42)-MIN(ROW('03.Muestra'!$D$8:$D$42))+1,""),ROW()-94)),"")</f>
        <v>https://www.visitmadrid.es/planifica-tu-viaje/accesibilidad</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Aviso legal</v>
      </c>
      <c r="C102" s="175" t="str" cm="1">
        <f t="array" ref="C102">IFERROR(INDEX('03.Muestra'!$F$8:$F$42,SMALL(IF("Página Web"='03.Muestra'!$D$8:$D$42,ROW('03.Muestra'!$F$8:$F$42)-MIN(ROW('03.Muestra'!$D$8:$D$42))+1,""),ROW()-94)),"")</f>
        <v>https://www.visitmadrid.es/aviso-legal</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Accesibilidad</v>
      </c>
      <c r="C103" s="175" t="str" cm="1">
        <f t="array" ref="C103">IFERROR(INDEX('03.Muestra'!$F$8:$F$42,SMALL(IF("Página Web"='03.Muestra'!$D$8:$D$42,ROW('03.Muestra'!$F$8:$F$42)-MIN(ROW('03.Muestra'!$D$8:$D$42))+1,""),ROW()-94)),"")</f>
        <v>https://www.visitmadrid.es/accesibilidad-web</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Home - English</v>
      </c>
      <c r="C104" s="175" t="str" cm="1">
        <f t="array" ref="C104">IFERROR(INDEX('03.Muestra'!$F$8:$F$42,SMALL(IF("Página Web"='03.Muestra'!$D$8:$D$42,ROW('03.Muestra'!$F$8:$F$42)-MIN(ROW('03.Muestra'!$D$8:$D$42))+1,""),ROW()-94)),"")</f>
        <v>https://www.visitmadrid.es/en</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si="5"/>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133" priority="20" stopIfTrue="1" operator="equal">
      <formula>"-"</formula>
    </cfRule>
  </conditionalFormatting>
  <conditionalFormatting sqref="D19:D53 D57:D91 D95:D129 F19:J19 F57:J57 F95:J95">
    <cfRule type="expression" dxfId="1132" priority="148" stopIfTrue="1">
      <formula>ISBLANK(D19)</formula>
    </cfRule>
  </conditionalFormatting>
  <conditionalFormatting sqref="E19:E53 E57:E91 E95:E129">
    <cfRule type="cellIs" dxfId="1131" priority="154" stopIfTrue="1" operator="equal">
      <formula>"ERR"</formula>
    </cfRule>
  </conditionalFormatting>
  <conditionalFormatting sqref="F19:J19 D19:D53 F57:J57 D57:D91 F95:J95 D95:D129">
    <cfRule type="cellIs" dxfId="1130" priority="149" stopIfTrue="1" operator="equal">
      <formula>"Pasa"</formula>
    </cfRule>
    <cfRule type="cellIs" dxfId="1129" priority="150" stopIfTrue="1" operator="equal">
      <formula>"Falla"</formula>
    </cfRule>
    <cfRule type="cellIs" dxfId="1128" priority="151" stopIfTrue="1" operator="equal">
      <formula>"N/A"</formula>
    </cfRule>
    <cfRule type="cellIs" dxfId="1127" priority="152" stopIfTrue="1" operator="equal">
      <formula>"N/T"</formula>
    </cfRule>
    <cfRule type="cellIs" dxfId="1126" priority="153" stopIfTrue="1" operator="equal">
      <formula>"N/D"</formula>
    </cfRule>
  </conditionalFormatting>
  <conditionalFormatting sqref="K23:K24">
    <cfRule type="expression" dxfId="1125" priority="1" stopIfTrue="1">
      <formula>ISBLANK(K23)</formula>
    </cfRule>
    <cfRule type="cellIs" dxfId="1124" priority="2" stopIfTrue="1" operator="equal">
      <formula>"Pasa"</formula>
    </cfRule>
    <cfRule type="cellIs" dxfId="1123" priority="3" stopIfTrue="1" operator="equal">
      <formula>"Falla"</formula>
    </cfRule>
    <cfRule type="cellIs" dxfId="1122" priority="4" stopIfTrue="1" operator="equal">
      <formula>"N/A"</formula>
    </cfRule>
    <cfRule type="cellIs" dxfId="1121" priority="5" stopIfTrue="1" operator="equal">
      <formula>"N/T"</formula>
    </cfRule>
    <cfRule type="cellIs" dxfId="112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C15" zoomScale="145" zoomScaleNormal="145" workbookViewId="0">
      <selection activeCell="D703" sqref="D703:D71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110</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190</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190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https://www.visitmadrid.es/</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Crea tu itinerario</v>
      </c>
      <c r="C20" s="85" t="str" cm="1">
        <f t="array" ref="C20">IFERROR(INDEX('03.Muestra'!$F$8:$F$42,SMALL(IF("Página Web"='03.Muestra'!$D$8:$D$42,ROW('03.Muestra'!$F$8:$F$42)-MIN(ROW('03.Muestra'!$D$8:$D$42))+1,""),ROW()-18)),"")</f>
        <v>https://www.visitmadrid.es/crea-tu-itinerario</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https://www.visitmadrid.es/profesionales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hacer - Paisaje de la luz</v>
      </c>
      <c r="C22" s="85" t="str" cm="1">
        <f t="array" ref="C22">IFERROR(INDEX('03.Muestra'!$F$8:$F$42,SMALL(IF("Página Web"='03.Muestra'!$D$8:$D$42,ROW('03.Muestra'!$F$8:$F$42)-MIN(ROW('03.Muestra'!$D$8:$D$42))+1,""),ROW()-18)),"")</f>
        <v>https://www.visitmadrid.es/donde-ir/madrid-ciudad/paisaje-luz-paseo-arte-parque-retiro</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Dónde ir  - Aranjuez</v>
      </c>
      <c r="C23" s="85" t="str" cm="1">
        <f t="array" ref="C23">IFERROR(INDEX('03.Muestra'!$F$8:$F$42,SMALL(IF("Página Web"='03.Muestra'!$D$8:$D$42,ROW('03.Muestra'!$F$8:$F$42)-MIN(ROW('03.Muestra'!$D$8:$D$42))+1,""),ROW()-18)),"")</f>
        <v>https://www.visitmadrid.es/donde-ir/aranjuez</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Agenda</v>
      </c>
      <c r="C24" s="85" t="str" cm="1">
        <f t="array" ref="C24">IFERROR(INDEX('03.Muestra'!$F$8:$F$42,SMALL(IF("Página Web"='03.Muestra'!$D$8:$D$42,ROW('03.Muestra'!$F$8:$F$42)-MIN(ROW('03.Muestra'!$D$8:$D$42))+1,""),ROW()-18)),"")</f>
        <v>https://www.visitmadrid.es/agenda</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Planifica tu viaje - Accesibilidad</v>
      </c>
      <c r="C25" s="85" t="str" cm="1">
        <f t="array" ref="C25">IFERROR(INDEX('03.Muestra'!$F$8:$F$42,SMALL(IF("Página Web"='03.Muestra'!$D$8:$D$42,ROW('03.Muestra'!$F$8:$F$42)-MIN(ROW('03.Muestra'!$D$8:$D$42))+1,""),ROW()-18)),"")</f>
        <v>https://www.visitmadrid.es/planifica-tu-viaje/accesibilidad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https://www.visitmadrid.es/aviso-legal</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https://www.visitmadrid.es/accesibilidad-web</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Home - English</v>
      </c>
      <c r="C28" s="85" t="str" cm="1">
        <f t="array" ref="C28">IFERROR(INDEX('03.Muestra'!$F$8:$F$42,SMALL(IF("Página Web"='03.Muestra'!$D$8:$D$42,ROW('03.Muestra'!$F$8:$F$42)-MIN(ROW('03.Muestra'!$D$8:$D$42))+1,""),ROW()-18)),"")</f>
        <v>https://www.visitmadrid.es/en</v>
      </c>
      <c r="D28" s="99" t="s">
        <v>104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https://www.visitmadrid.es/</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Crea tu itinerario</v>
      </c>
      <c r="C58" s="85" t="str" cm="1">
        <f t="array" ref="C58">IFERROR(INDEX('03.Muestra'!$F$8:$F$42,SMALL(IF("Página Web"='03.Muestra'!$D$8:$D$42,ROW('03.Muestra'!$F$8:$F$42)-MIN(ROW('03.Muestra'!$D$8:$D$42))+1,""),ROW()-56)),"")</f>
        <v>https://www.visitmadrid.es/crea-tu-itinerario</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https://www.visitmadrid.es/profesionales</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hacer - Paisaje de la luz</v>
      </c>
      <c r="C60" s="85" t="str" cm="1">
        <f t="array" ref="C60">IFERROR(INDEX('03.Muestra'!$F$8:$F$42,SMALL(IF("Página Web"='03.Muestra'!$D$8:$D$42,ROW('03.Muestra'!$F$8:$F$42)-MIN(ROW('03.Muestra'!$D$8:$D$42))+1,""),ROW()-56)),"")</f>
        <v>https://www.visitmadrid.es/donde-ir/madrid-ciudad/paisaje-luz-paseo-arte-parque-retiro</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Dónde ir  - Aranjuez</v>
      </c>
      <c r="C61" s="85" t="str" cm="1">
        <f t="array" ref="C61">IFERROR(INDEX('03.Muestra'!$F$8:$F$42,SMALL(IF("Página Web"='03.Muestra'!$D$8:$D$42,ROW('03.Muestra'!$F$8:$F$42)-MIN(ROW('03.Muestra'!$D$8:$D$42))+1,""),ROW()-56)),"")</f>
        <v>https://www.visitmadrid.es/donde-ir/aranjuez</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Agenda</v>
      </c>
      <c r="C62" s="85" t="str" cm="1">
        <f t="array" ref="C62">IFERROR(INDEX('03.Muestra'!$F$8:$F$42,SMALL(IF("Página Web"='03.Muestra'!$D$8:$D$42,ROW('03.Muestra'!$F$8:$F$42)-MIN(ROW('03.Muestra'!$D$8:$D$42))+1,""),ROW()-56)),"")</f>
        <v>https://www.visitmadrid.es/agenda</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Planifica tu viaje - Accesibilidad</v>
      </c>
      <c r="C63" s="85" t="str" cm="1">
        <f t="array" ref="C63">IFERROR(INDEX('03.Muestra'!$F$8:$F$42,SMALL(IF("Página Web"='03.Muestra'!$D$8:$D$42,ROW('03.Muestra'!$F$8:$F$42)-MIN(ROW('03.Muestra'!$D$8:$D$42))+1,""),ROW()-56)),"")</f>
        <v>https://www.visitmadrid.es/planifica-tu-viaje/accesibilidad</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https://www.visitmadrid.es/aviso-legal</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https://www.visitmadrid.es/accesibilidad-web</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Home - English</v>
      </c>
      <c r="C66" s="85" t="str" cm="1">
        <f t="array" ref="C66">IFERROR(INDEX('03.Muestra'!$F$8:$F$42,SMALL(IF("Página Web"='03.Muestra'!$D$8:$D$42,ROW('03.Muestra'!$F$8:$F$42)-MIN(ROW('03.Muestra'!$D$8:$D$42))+1,""),ROW()-56)),"")</f>
        <v>https://www.visitmadrid.es/en</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https://www.visitmadrid.es/</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Crea tu itinerario</v>
      </c>
      <c r="C96" s="85" t="str" cm="1">
        <f t="array" ref="C96">IFERROR(INDEX('03.Muestra'!$F$8:$F$42,SMALL(IF("Página Web"='03.Muestra'!$D$8:$D$42,ROW('03.Muestra'!$F$8:$F$42)-MIN(ROW('03.Muestra'!$D$8:$D$42))+1,""),ROW()-94)),"")</f>
        <v>https://www.visitmadrid.es/crea-tu-itinerario</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https://www.visitmadrid.es/profesionales</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hacer - Paisaje de la luz</v>
      </c>
      <c r="C98" s="85" t="str" cm="1">
        <f t="array" ref="C98">IFERROR(INDEX('03.Muestra'!$F$8:$F$42,SMALL(IF("Página Web"='03.Muestra'!$D$8:$D$42,ROW('03.Muestra'!$F$8:$F$42)-MIN(ROW('03.Muestra'!$D$8:$D$42))+1,""),ROW()-94)),"")</f>
        <v>https://www.visitmadrid.es/donde-ir/madrid-ciudad/paisaje-luz-paseo-arte-parque-retiro</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Dónde ir  - Aranjuez</v>
      </c>
      <c r="C99" s="85" t="str" cm="1">
        <f t="array" ref="C99">IFERROR(INDEX('03.Muestra'!$F$8:$F$42,SMALL(IF("Página Web"='03.Muestra'!$D$8:$D$42,ROW('03.Muestra'!$F$8:$F$42)-MIN(ROW('03.Muestra'!$D$8:$D$42))+1,""),ROW()-94)),"")</f>
        <v>https://www.visitmadrid.es/donde-ir/aranjuez</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Agenda</v>
      </c>
      <c r="C100" s="85" t="str" cm="1">
        <f t="array" ref="C100">IFERROR(INDEX('03.Muestra'!$F$8:$F$42,SMALL(IF("Página Web"='03.Muestra'!$D$8:$D$42,ROW('03.Muestra'!$F$8:$F$42)-MIN(ROW('03.Muestra'!$D$8:$D$42))+1,""),ROW()-94)),"")</f>
        <v>https://www.visitmadrid.es/agenda</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Planifica tu viaje - Accesibilidad</v>
      </c>
      <c r="C101" s="85" t="str" cm="1">
        <f t="array" ref="C101">IFERROR(INDEX('03.Muestra'!$F$8:$F$42,SMALL(IF("Página Web"='03.Muestra'!$D$8:$D$42,ROW('03.Muestra'!$F$8:$F$42)-MIN(ROW('03.Muestra'!$D$8:$D$42))+1,""),ROW()-94)),"")</f>
        <v>https://www.visitmadrid.es/planifica-tu-viaje/accesibilidad</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https://www.visitmadrid.es/aviso-legal</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https://www.visitmadrid.es/accesibilidad-web</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Home - English</v>
      </c>
      <c r="C104" s="85" t="str" cm="1">
        <f t="array" ref="C104">IFERROR(INDEX('03.Muestra'!$F$8:$F$42,SMALL(IF("Página Web"='03.Muestra'!$D$8:$D$42,ROW('03.Muestra'!$F$8:$F$42)-MIN(ROW('03.Muestra'!$D$8:$D$42))+1,""),ROW()-94)),"")</f>
        <v>https://www.visitmadrid.es/en</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https://www.visitmadrid.es/</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Crea tu itinerario</v>
      </c>
      <c r="C134" s="85" t="str" cm="1">
        <f t="array" ref="C134">IFERROR(INDEX('03.Muestra'!$F$8:$F$42,SMALL(IF("Página Web"='03.Muestra'!$D$8:$D$42,ROW('03.Muestra'!$F$8:$F$42)-MIN(ROW('03.Muestra'!$D$8:$D$42))+1,""),ROW()-132)),"")</f>
        <v>https://www.visitmadrid.es/crea-tu-itinerario</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https://www.visitmadrid.es/profesionales</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hacer - Paisaje de la luz</v>
      </c>
      <c r="C136" s="85" t="str" cm="1">
        <f t="array" ref="C136">IFERROR(INDEX('03.Muestra'!$F$8:$F$42,SMALL(IF("Página Web"='03.Muestra'!$D$8:$D$42,ROW('03.Muestra'!$F$8:$F$42)-MIN(ROW('03.Muestra'!$D$8:$D$42))+1,""),ROW()-132)),"")</f>
        <v>https://www.visitmadrid.es/donde-ir/madrid-ciudad/paisaje-luz-paseo-arte-parque-retiro</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Dónde ir  - Aranjuez</v>
      </c>
      <c r="C137" s="85" t="str" cm="1">
        <f t="array" ref="C137">IFERROR(INDEX('03.Muestra'!$F$8:$F$42,SMALL(IF("Página Web"='03.Muestra'!$D$8:$D$42,ROW('03.Muestra'!$F$8:$F$42)-MIN(ROW('03.Muestra'!$D$8:$D$42))+1,""),ROW()-132)),"")</f>
        <v>https://www.visitmadrid.es/donde-ir/aranjuez</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Agenda</v>
      </c>
      <c r="C138" s="85" t="str" cm="1">
        <f t="array" ref="C138">IFERROR(INDEX('03.Muestra'!$F$8:$F$42,SMALL(IF("Página Web"='03.Muestra'!$D$8:$D$42,ROW('03.Muestra'!$F$8:$F$42)-MIN(ROW('03.Muestra'!$D$8:$D$42))+1,""),ROW()-132)),"")</f>
        <v>https://www.visitmadrid.es/agenda</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Planifica tu viaje - Accesibilidad</v>
      </c>
      <c r="C139" s="85" t="str" cm="1">
        <f t="array" ref="C139">IFERROR(INDEX('03.Muestra'!$F$8:$F$42,SMALL(IF("Página Web"='03.Muestra'!$D$8:$D$42,ROW('03.Muestra'!$F$8:$F$42)-MIN(ROW('03.Muestra'!$D$8:$D$42))+1,""),ROW()-132)),"")</f>
        <v>https://www.visitmadrid.es/planifica-tu-viaje/accesibilidad</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https://www.visitmadrid.es/aviso-legal</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https://www.visitmadrid.es/accesibilidad-web</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Home - English</v>
      </c>
      <c r="C142" s="85" t="str" cm="1">
        <f t="array" ref="C142">IFERROR(INDEX('03.Muestra'!$F$8:$F$42,SMALL(IF("Página Web"='03.Muestra'!$D$8:$D$42,ROW('03.Muestra'!$F$8:$F$42)-MIN(ROW('03.Muestra'!$D$8:$D$42))+1,""),ROW()-132)),"")</f>
        <v>https://www.visitmadrid.es/en</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https://www.visitmadrid.es/</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Crea tu itinerario</v>
      </c>
      <c r="C172" s="85" t="str" cm="1">
        <f t="array" ref="C172">IFERROR(INDEX('03.Muestra'!$F$8:$F$42,SMALL(IF("Página Web"='03.Muestra'!$D$8:$D$42,ROW('03.Muestra'!$F$8:$F$42)-MIN(ROW('03.Muestra'!$D$8:$D$42))+1,""),ROW()-170)),"")</f>
        <v>https://www.visitmadrid.es/crea-tu-itinerario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https://www.visitmadrid.es/profesionales</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hacer - Paisaje de la luz</v>
      </c>
      <c r="C174" s="85" t="str" cm="1">
        <f t="array" ref="C174">IFERROR(INDEX('03.Muestra'!$F$8:$F$42,SMALL(IF("Página Web"='03.Muestra'!$D$8:$D$42,ROW('03.Muestra'!$F$8:$F$42)-MIN(ROW('03.Muestra'!$D$8:$D$42))+1,""),ROW()-170)),"")</f>
        <v>https://www.visitmadrid.es/donde-ir/madrid-ciudad/paisaje-luz-paseo-arte-parque-retiro</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Dónde ir  - Aranjuez</v>
      </c>
      <c r="C175" s="85" t="str" cm="1">
        <f t="array" ref="C175">IFERROR(INDEX('03.Muestra'!$F$8:$F$42,SMALL(IF("Página Web"='03.Muestra'!$D$8:$D$42,ROW('03.Muestra'!$F$8:$F$42)-MIN(ROW('03.Muestra'!$D$8:$D$42))+1,""),ROW()-170)),"")</f>
        <v>https://www.visitmadrid.es/donde-ir/aranjuez</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Agenda</v>
      </c>
      <c r="C176" s="85" t="str" cm="1">
        <f t="array" ref="C176">IFERROR(INDEX('03.Muestra'!$F$8:$F$42,SMALL(IF("Página Web"='03.Muestra'!$D$8:$D$42,ROW('03.Muestra'!$F$8:$F$42)-MIN(ROW('03.Muestra'!$D$8:$D$42))+1,""),ROW()-170)),"")</f>
        <v>https://www.visitmadrid.es/agenda</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Planifica tu viaje - Accesibilidad</v>
      </c>
      <c r="C177" s="85" t="str" cm="1">
        <f t="array" ref="C177">IFERROR(INDEX('03.Muestra'!$F$8:$F$42,SMALL(IF("Página Web"='03.Muestra'!$D$8:$D$42,ROW('03.Muestra'!$F$8:$F$42)-MIN(ROW('03.Muestra'!$D$8:$D$42))+1,""),ROW()-170)),"")</f>
        <v>https://www.visitmadrid.es/planifica-tu-viaje/accesibilidad</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https://www.visitmadrid.es/aviso-legal</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https://www.visitmadrid.es/accesibilidad-web</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Home - English</v>
      </c>
      <c r="C180" s="85" t="str" cm="1">
        <f t="array" ref="C180">IFERROR(INDEX('03.Muestra'!$F$8:$F$42,SMALL(IF("Página Web"='03.Muestra'!$D$8:$D$42,ROW('03.Muestra'!$F$8:$F$42)-MIN(ROW('03.Muestra'!$D$8:$D$42))+1,""),ROW()-170)),"")</f>
        <v>https://www.visitmadrid.es/en</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https://www.visitmadrid.es/</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Crea tu itinerario</v>
      </c>
      <c r="C210" s="85" t="str" cm="1">
        <f t="array" ref="C210">IFERROR(INDEX('03.Muestra'!$F$8:$F$42,SMALL(IF("Página Web"='03.Muestra'!$D$8:$D$42,ROW('03.Muestra'!$F$8:$F$42)-MIN(ROW('03.Muestra'!$D$8:$D$42))+1,""),ROW()-208)),"")</f>
        <v>https://www.visitmadrid.es/crea-tu-itinerario</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https://www.visitmadrid.es/profesionales</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Qué hacer - Paisaje de la luz</v>
      </c>
      <c r="C212" s="85" t="str" cm="1">
        <f t="array" ref="C212">IFERROR(INDEX('03.Muestra'!$F$8:$F$42,SMALL(IF("Página Web"='03.Muestra'!$D$8:$D$42,ROW('03.Muestra'!$F$8:$F$42)-MIN(ROW('03.Muestra'!$D$8:$D$42))+1,""),ROW()-208)),"")</f>
        <v>https://www.visitmadrid.es/donde-ir/madrid-ciudad/paisaje-luz-paseo-arte-parque-retiro</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Dónde ir  - Aranjuez</v>
      </c>
      <c r="C213" s="85" t="str" cm="1">
        <f t="array" ref="C213">IFERROR(INDEX('03.Muestra'!$F$8:$F$42,SMALL(IF("Página Web"='03.Muestra'!$D$8:$D$42,ROW('03.Muestra'!$F$8:$F$42)-MIN(ROW('03.Muestra'!$D$8:$D$42))+1,""),ROW()-208)),"")</f>
        <v>https://www.visitmadrid.es/donde-ir/aranjuez</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Agenda</v>
      </c>
      <c r="C214" s="85" t="str" cm="1">
        <f t="array" ref="C214">IFERROR(INDEX('03.Muestra'!$F$8:$F$42,SMALL(IF("Página Web"='03.Muestra'!$D$8:$D$42,ROW('03.Muestra'!$F$8:$F$42)-MIN(ROW('03.Muestra'!$D$8:$D$42))+1,""),ROW()-208)),"")</f>
        <v>https://www.visitmadrid.es/agenda</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Planifica tu viaje - Accesibilidad</v>
      </c>
      <c r="C215" s="85" t="str" cm="1">
        <f t="array" ref="C215">IFERROR(INDEX('03.Muestra'!$F$8:$F$42,SMALL(IF("Página Web"='03.Muestra'!$D$8:$D$42,ROW('03.Muestra'!$F$8:$F$42)-MIN(ROW('03.Muestra'!$D$8:$D$42))+1,""),ROW()-208)),"")</f>
        <v>https://www.visitmadrid.es/planifica-tu-viaje/accesibilidad</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https://www.visitmadrid.es/aviso-legal</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https://www.visitmadrid.es/accesibilidad-web</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Home - English</v>
      </c>
      <c r="C218" s="85" t="str" cm="1">
        <f t="array" ref="C218">IFERROR(INDEX('03.Muestra'!$F$8:$F$42,SMALL(IF("Página Web"='03.Muestra'!$D$8:$D$42,ROW('03.Muestra'!$F$8:$F$42)-MIN(ROW('03.Muestra'!$D$8:$D$42))+1,""),ROW()-208)),"")</f>
        <v>https://www.visitmadrid.es/en</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ref="D221:D243" si="11">IF(AND(B221&lt;&gt;"",C221&lt;&gt;""),"N/T","")</f>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https://www.visitmadrid.es/</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Crea tu itinerario</v>
      </c>
      <c r="C248" s="85" t="str" cm="1">
        <f t="array" ref="C248">IFERROR(INDEX('03.Muestra'!$F$8:$F$42,SMALL(IF("Página Web"='03.Muestra'!$D$8:$D$42,ROW('03.Muestra'!$F$8:$F$42)-MIN(ROW('03.Muestra'!$D$8:$D$42))+1,""),ROW()-246)),"")</f>
        <v>https://www.visitmadrid.es/crea-tu-itinerario</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https://www.visitmadrid.es/profesionales</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Qué hacer - Paisaje de la luz</v>
      </c>
      <c r="C250" s="85" t="str" cm="1">
        <f t="array" ref="C250">IFERROR(INDEX('03.Muestra'!$F$8:$F$42,SMALL(IF("Página Web"='03.Muestra'!$D$8:$D$42,ROW('03.Muestra'!$F$8:$F$42)-MIN(ROW('03.Muestra'!$D$8:$D$42))+1,""),ROW()-246)),"")</f>
        <v>https://www.visitmadrid.es/donde-ir/madrid-ciudad/paisaje-luz-paseo-arte-parque-retiro</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Dónde ir  - Aranjuez</v>
      </c>
      <c r="C251" s="85" t="str" cm="1">
        <f t="array" ref="C251">IFERROR(INDEX('03.Muestra'!$F$8:$F$42,SMALL(IF("Página Web"='03.Muestra'!$D$8:$D$42,ROW('03.Muestra'!$F$8:$F$42)-MIN(ROW('03.Muestra'!$D$8:$D$42))+1,""),ROW()-246)),"")</f>
        <v>https://www.visitmadrid.es/donde-ir/aranjuez</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Agenda</v>
      </c>
      <c r="C252" s="85" t="str" cm="1">
        <f t="array" ref="C252">IFERROR(INDEX('03.Muestra'!$F$8:$F$42,SMALL(IF("Página Web"='03.Muestra'!$D$8:$D$42,ROW('03.Muestra'!$F$8:$F$42)-MIN(ROW('03.Muestra'!$D$8:$D$42))+1,""),ROW()-246)),"")</f>
        <v>https://www.visitmadrid.es/agenda</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Planifica tu viaje - Accesibilidad</v>
      </c>
      <c r="C253" s="85" t="str" cm="1">
        <f t="array" ref="C253">IFERROR(INDEX('03.Muestra'!$F$8:$F$42,SMALL(IF("Página Web"='03.Muestra'!$D$8:$D$42,ROW('03.Muestra'!$F$8:$F$42)-MIN(ROW('03.Muestra'!$D$8:$D$42))+1,""),ROW()-246)),"")</f>
        <v>https://www.visitmadrid.es/planifica-tu-viaje/accesibilidad</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https://www.visitmadrid.es/aviso-legal</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https://www.visitmadrid.es/accesibilidad-web</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Home - English</v>
      </c>
      <c r="C256" s="85" t="str" cm="1">
        <f t="array" ref="C256">IFERROR(INDEX('03.Muestra'!$F$8:$F$42,SMALL(IF("Página Web"='03.Muestra'!$D$8:$D$42,ROW('03.Muestra'!$F$8:$F$42)-MIN(ROW('03.Muestra'!$D$8:$D$42))+1,""),ROW()-246)),"")</f>
        <v>https://www.visitmadrid.es/en</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https://www.visitmadrid.es/</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Crea tu itinerario</v>
      </c>
      <c r="C286" s="85" t="str" cm="1">
        <f t="array" ref="C286">IFERROR(INDEX('03.Muestra'!$F$8:$F$42,SMALL(IF("Página Web"='03.Muestra'!$D$8:$D$42,ROW('03.Muestra'!$F$8:$F$42)-MIN(ROW('03.Muestra'!$D$8:$D$42))+1,""),ROW()-284)),"")</f>
        <v>https://www.visitmadrid.es/crea-tu-itinerario</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https://www.visitmadrid.es/profesionales</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Qué hacer - Paisaje de la luz</v>
      </c>
      <c r="C288" s="85" t="str" cm="1">
        <f t="array" ref="C288">IFERROR(INDEX('03.Muestra'!$F$8:$F$42,SMALL(IF("Página Web"='03.Muestra'!$D$8:$D$42,ROW('03.Muestra'!$F$8:$F$42)-MIN(ROW('03.Muestra'!$D$8:$D$42))+1,""),ROW()-284)),"")</f>
        <v>https://www.visitmadrid.es/donde-ir/madrid-ciudad/paisaje-luz-paseo-arte-parque-retiro</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Dónde ir  - Aranjuez</v>
      </c>
      <c r="C289" s="85" t="str" cm="1">
        <f t="array" ref="C289">IFERROR(INDEX('03.Muestra'!$F$8:$F$42,SMALL(IF("Página Web"='03.Muestra'!$D$8:$D$42,ROW('03.Muestra'!$F$8:$F$42)-MIN(ROW('03.Muestra'!$D$8:$D$42))+1,""),ROW()-284)),"")</f>
        <v>https://www.visitmadrid.es/donde-ir/aranjuez</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Agenda</v>
      </c>
      <c r="C290" s="85" t="str" cm="1">
        <f t="array" ref="C290">IFERROR(INDEX('03.Muestra'!$F$8:$F$42,SMALL(IF("Página Web"='03.Muestra'!$D$8:$D$42,ROW('03.Muestra'!$F$8:$F$42)-MIN(ROW('03.Muestra'!$D$8:$D$42))+1,""),ROW()-284)),"")</f>
        <v>https://www.visitmadrid.es/agenda</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Planifica tu viaje - Accesibilidad</v>
      </c>
      <c r="C291" s="85" t="str" cm="1">
        <f t="array" ref="C291">IFERROR(INDEX('03.Muestra'!$F$8:$F$42,SMALL(IF("Página Web"='03.Muestra'!$D$8:$D$42,ROW('03.Muestra'!$F$8:$F$42)-MIN(ROW('03.Muestra'!$D$8:$D$42))+1,""),ROW()-284)),"")</f>
        <v>https://www.visitmadrid.es/planifica-tu-viaje/accesibilidad</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https://www.visitmadrid.es/aviso-legal</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https://www.visitmadrid.es/accesibilidad-web</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Home - English</v>
      </c>
      <c r="C294" s="85" t="str" cm="1">
        <f t="array" ref="C294">IFERROR(INDEX('03.Muestra'!$F$8:$F$42,SMALL(IF("Página Web"='03.Muestra'!$D$8:$D$42,ROW('03.Muestra'!$F$8:$F$42)-MIN(ROW('03.Muestra'!$D$8:$D$42))+1,""),ROW()-284)),"")</f>
        <v>https://www.visitmadrid.es/en</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https://www.visitmadrid.es/</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Crea tu itinerario</v>
      </c>
      <c r="C324" s="85" t="str" cm="1">
        <f t="array" ref="C324">IFERROR(INDEX('03.Muestra'!$F$8:$F$42,SMALL(IF("Página Web"='03.Muestra'!$D$8:$D$42,ROW('03.Muestra'!$F$8:$F$42)-MIN(ROW('03.Muestra'!$D$8:$D$42))+1,""),ROW()-322)),"")</f>
        <v>https://www.visitmadrid.es/crea-tu-itinerario</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https://www.visitmadrid.es/profesionales</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Qué hacer - Paisaje de la luz</v>
      </c>
      <c r="C326" s="85" t="str" cm="1">
        <f t="array" ref="C326">IFERROR(INDEX('03.Muestra'!$F$8:$F$42,SMALL(IF("Página Web"='03.Muestra'!$D$8:$D$42,ROW('03.Muestra'!$F$8:$F$42)-MIN(ROW('03.Muestra'!$D$8:$D$42))+1,""),ROW()-322)),"")</f>
        <v>https://www.visitmadrid.es/donde-ir/madrid-ciudad/paisaje-luz-paseo-arte-parque-retiro</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Dónde ir  - Aranjuez</v>
      </c>
      <c r="C327" s="85" t="str" cm="1">
        <f t="array" ref="C327">IFERROR(INDEX('03.Muestra'!$F$8:$F$42,SMALL(IF("Página Web"='03.Muestra'!$D$8:$D$42,ROW('03.Muestra'!$F$8:$F$42)-MIN(ROW('03.Muestra'!$D$8:$D$42))+1,""),ROW()-322)),"")</f>
        <v>https://www.visitmadrid.es/donde-ir/aranjuez</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Agenda</v>
      </c>
      <c r="C328" s="85" t="str" cm="1">
        <f t="array" ref="C328">IFERROR(INDEX('03.Muestra'!$F$8:$F$42,SMALL(IF("Página Web"='03.Muestra'!$D$8:$D$42,ROW('03.Muestra'!$F$8:$F$42)-MIN(ROW('03.Muestra'!$D$8:$D$42))+1,""),ROW()-322)),"")</f>
        <v>https://www.visitmadrid.es/agenda</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Planifica tu viaje - Accesibilidad</v>
      </c>
      <c r="C329" s="85" t="str" cm="1">
        <f t="array" ref="C329">IFERROR(INDEX('03.Muestra'!$F$8:$F$42,SMALL(IF("Página Web"='03.Muestra'!$D$8:$D$42,ROW('03.Muestra'!$F$8:$F$42)-MIN(ROW('03.Muestra'!$D$8:$D$42))+1,""),ROW()-322)),"")</f>
        <v>https://www.visitmadrid.es/planifica-tu-viaje/accesibilidad</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https://www.visitmadrid.es/aviso-legal</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https://www.visitmadrid.es/accesibilidad-web</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Home - English</v>
      </c>
      <c r="C332" s="85" t="str" cm="1">
        <f t="array" ref="C332">IFERROR(INDEX('03.Muestra'!$F$8:$F$42,SMALL(IF("Página Web"='03.Muestra'!$D$8:$D$42,ROW('03.Muestra'!$F$8:$F$42)-MIN(ROW('03.Muestra'!$D$8:$D$42))+1,""),ROW()-322)),"")</f>
        <v>https://www.visitmadrid.es/en</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https://www.visitmadrid.es/</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Crea tu itinerario</v>
      </c>
      <c r="C362" s="85" t="str" cm="1">
        <f t="array" ref="C362">IFERROR(INDEX('03.Muestra'!$F$8:$F$42,SMALL(IF("Página Web"='03.Muestra'!$D$8:$D$42,ROW('03.Muestra'!$F$8:$F$42)-MIN(ROW('03.Muestra'!$D$8:$D$42))+1,""),ROW()-360)),"")</f>
        <v>https://www.visitmadrid.es/crea-tu-itinerario</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https://www.visitmadrid.es/profesionales</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Qué hacer - Paisaje de la luz</v>
      </c>
      <c r="C364" s="85" t="str" cm="1">
        <f t="array" ref="C364">IFERROR(INDEX('03.Muestra'!$F$8:$F$42,SMALL(IF("Página Web"='03.Muestra'!$D$8:$D$42,ROW('03.Muestra'!$F$8:$F$42)-MIN(ROW('03.Muestra'!$D$8:$D$42))+1,""),ROW()-360)),"")</f>
        <v>https://www.visitmadrid.es/donde-ir/madrid-ciudad/paisaje-luz-paseo-arte-parque-retiro</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Dónde ir  - Aranjuez</v>
      </c>
      <c r="C365" s="85" t="str" cm="1">
        <f t="array" ref="C365">IFERROR(INDEX('03.Muestra'!$F$8:$F$42,SMALL(IF("Página Web"='03.Muestra'!$D$8:$D$42,ROW('03.Muestra'!$F$8:$F$42)-MIN(ROW('03.Muestra'!$D$8:$D$42))+1,""),ROW()-360)),"")</f>
        <v>https://www.visitmadrid.es/donde-ir/aranjuez</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Agenda</v>
      </c>
      <c r="C366" s="85" t="str" cm="1">
        <f t="array" ref="C366">IFERROR(INDEX('03.Muestra'!$F$8:$F$42,SMALL(IF("Página Web"='03.Muestra'!$D$8:$D$42,ROW('03.Muestra'!$F$8:$F$42)-MIN(ROW('03.Muestra'!$D$8:$D$42))+1,""),ROW()-360)),"")</f>
        <v>https://www.visitmadrid.es/agenda</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Planifica tu viaje - Accesibilidad</v>
      </c>
      <c r="C367" s="85" t="str" cm="1">
        <f t="array" ref="C367">IFERROR(INDEX('03.Muestra'!$F$8:$F$42,SMALL(IF("Página Web"='03.Muestra'!$D$8:$D$42,ROW('03.Muestra'!$F$8:$F$42)-MIN(ROW('03.Muestra'!$D$8:$D$42))+1,""),ROW()-360)),"")</f>
        <v>https://www.visitmadrid.es/planifica-tu-viaje/accesibilidad</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Aviso legal</v>
      </c>
      <c r="C368" s="85" t="str" cm="1">
        <f t="array" ref="C368">IFERROR(INDEX('03.Muestra'!$F$8:$F$42,SMALL(IF("Página Web"='03.Muestra'!$D$8:$D$42,ROW('03.Muestra'!$F$8:$F$42)-MIN(ROW('03.Muestra'!$D$8:$D$42))+1,""),ROW()-360)),"")</f>
        <v>https://www.visitmadrid.es/aviso-legal</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Accesibilidad</v>
      </c>
      <c r="C369" s="85" t="str" cm="1">
        <f t="array" ref="C369">IFERROR(INDEX('03.Muestra'!$F$8:$F$42,SMALL(IF("Página Web"='03.Muestra'!$D$8:$D$42,ROW('03.Muestra'!$F$8:$F$42)-MIN(ROW('03.Muestra'!$D$8:$D$42))+1,""),ROW()-360)),"")</f>
        <v>https://www.visitmadrid.es/accesibilidad-web</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Home - English</v>
      </c>
      <c r="C370" s="85" t="str" cm="1">
        <f t="array" ref="C370">IFERROR(INDEX('03.Muestra'!$F$8:$F$42,SMALL(IF("Página Web"='03.Muestra'!$D$8:$D$42,ROW('03.Muestra'!$F$8:$F$42)-MIN(ROW('03.Muestra'!$D$8:$D$42))+1,""),ROW()-360)),"")</f>
        <v>https://www.visitmadrid.es/en</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ref="D371:D395" si="19">IF(AND(B371&lt;&gt;"",C371&lt;&gt;""),"N/T","")</f>
        <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https://www.visitmadrid.es/</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Crea tu itinerario</v>
      </c>
      <c r="C400" s="85" t="str" cm="1">
        <f t="array" ref="C400">IFERROR(INDEX('03.Muestra'!$F$8:$F$42,SMALL(IF("Página Web"='03.Muestra'!$D$8:$D$42,ROW('03.Muestra'!$F$8:$F$42)-MIN(ROW('03.Muestra'!$D$8:$D$42))+1,""),ROW()-398)),"")</f>
        <v>https://www.visitmadrid.es/crea-tu-itinerario</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https://www.visitmadrid.es/profesionales</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Qué hacer - Paisaje de la luz</v>
      </c>
      <c r="C402" s="85" t="str" cm="1">
        <f t="array" ref="C402">IFERROR(INDEX('03.Muestra'!$F$8:$F$42,SMALL(IF("Página Web"='03.Muestra'!$D$8:$D$42,ROW('03.Muestra'!$F$8:$F$42)-MIN(ROW('03.Muestra'!$D$8:$D$42))+1,""),ROW()-398)),"")</f>
        <v>https://www.visitmadrid.es/donde-ir/madrid-ciudad/paisaje-luz-paseo-arte-parque-retiro</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Dónde ir  - Aranjuez</v>
      </c>
      <c r="C403" s="85" t="str" cm="1">
        <f t="array" ref="C403">IFERROR(INDEX('03.Muestra'!$F$8:$F$42,SMALL(IF("Página Web"='03.Muestra'!$D$8:$D$42,ROW('03.Muestra'!$F$8:$F$42)-MIN(ROW('03.Muestra'!$D$8:$D$42))+1,""),ROW()-398)),"")</f>
        <v>https://www.visitmadrid.es/donde-ir/aranjuez</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Agenda</v>
      </c>
      <c r="C404" s="85" t="str" cm="1">
        <f t="array" ref="C404">IFERROR(INDEX('03.Muestra'!$F$8:$F$42,SMALL(IF("Página Web"='03.Muestra'!$D$8:$D$42,ROW('03.Muestra'!$F$8:$F$42)-MIN(ROW('03.Muestra'!$D$8:$D$42))+1,""),ROW()-398)),"")</f>
        <v>https://www.visitmadrid.es/agenda</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Planifica tu viaje - Accesibilidad</v>
      </c>
      <c r="C405" s="85" t="str" cm="1">
        <f t="array" ref="C405">IFERROR(INDEX('03.Muestra'!$F$8:$F$42,SMALL(IF("Página Web"='03.Muestra'!$D$8:$D$42,ROW('03.Muestra'!$F$8:$F$42)-MIN(ROW('03.Muestra'!$D$8:$D$42))+1,""),ROW()-398)),"")</f>
        <v>https://www.visitmadrid.es/planifica-tu-viaje/accesibilidad</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Aviso legal</v>
      </c>
      <c r="C406" s="85" t="str" cm="1">
        <f t="array" ref="C406">IFERROR(INDEX('03.Muestra'!$F$8:$F$42,SMALL(IF("Página Web"='03.Muestra'!$D$8:$D$42,ROW('03.Muestra'!$F$8:$F$42)-MIN(ROW('03.Muestra'!$D$8:$D$42))+1,""),ROW()-398)),"")</f>
        <v>https://www.visitmadrid.es/aviso-legal</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Accesibilidad</v>
      </c>
      <c r="C407" s="85" t="str" cm="1">
        <f t="array" ref="C407">IFERROR(INDEX('03.Muestra'!$F$8:$F$42,SMALL(IF("Página Web"='03.Muestra'!$D$8:$D$42,ROW('03.Muestra'!$F$8:$F$42)-MIN(ROW('03.Muestra'!$D$8:$D$42))+1,""),ROW()-398)),"")</f>
        <v>https://www.visitmadrid.es/accesibilidad-web</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Home - English</v>
      </c>
      <c r="C408" s="85" t="str" cm="1">
        <f t="array" ref="C408">IFERROR(INDEX('03.Muestra'!$F$8:$F$42,SMALL(IF("Página Web"='03.Muestra'!$D$8:$D$42,ROW('03.Muestra'!$F$8:$F$42)-MIN(ROW('03.Muestra'!$D$8:$D$42))+1,""),ROW()-398)),"")</f>
        <v>https://www.visitmadrid.es/en</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ref="D409:D433" si="21">IF(AND(B409&lt;&gt;"",C409&lt;&gt;""),"N/T","")</f>
        <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https://www.visitmadrid.es/</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Crea tu itinerario</v>
      </c>
      <c r="C438" s="85" t="str" cm="1">
        <f t="array" ref="C438">IFERROR(INDEX('03.Muestra'!$F$8:$F$42,SMALL(IF("Página Web"='03.Muestra'!$D$8:$D$42,ROW('03.Muestra'!$F$8:$F$42)-MIN(ROW('03.Muestra'!$D$8:$D$42))+1,""),ROW()-436)),"")</f>
        <v>https://www.visitmadrid.es/crea-tu-itinerario</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https://www.visitmadrid.es/profesionales</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Qué hacer - Paisaje de la luz</v>
      </c>
      <c r="C440" s="85" t="str" cm="1">
        <f t="array" ref="C440">IFERROR(INDEX('03.Muestra'!$F$8:$F$42,SMALL(IF("Página Web"='03.Muestra'!$D$8:$D$42,ROW('03.Muestra'!$F$8:$F$42)-MIN(ROW('03.Muestra'!$D$8:$D$42))+1,""),ROW()-436)),"")</f>
        <v>https://www.visitmadrid.es/donde-ir/madrid-ciudad/paisaje-luz-paseo-arte-parque-retiro</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Dónde ir  - Aranjuez</v>
      </c>
      <c r="C441" s="85" t="str" cm="1">
        <f t="array" ref="C441">IFERROR(INDEX('03.Muestra'!$F$8:$F$42,SMALL(IF("Página Web"='03.Muestra'!$D$8:$D$42,ROW('03.Muestra'!$F$8:$F$42)-MIN(ROW('03.Muestra'!$D$8:$D$42))+1,""),ROW()-436)),"")</f>
        <v>https://www.visitmadrid.es/donde-ir/aranjuez</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Agenda</v>
      </c>
      <c r="C442" s="85" t="str" cm="1">
        <f t="array" ref="C442">IFERROR(INDEX('03.Muestra'!$F$8:$F$42,SMALL(IF("Página Web"='03.Muestra'!$D$8:$D$42,ROW('03.Muestra'!$F$8:$F$42)-MIN(ROW('03.Muestra'!$D$8:$D$42))+1,""),ROW()-436)),"")</f>
        <v>https://www.visitmadrid.es/agenda</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Planifica tu viaje - Accesibilidad</v>
      </c>
      <c r="C443" s="85" t="str" cm="1">
        <f t="array" ref="C443">IFERROR(INDEX('03.Muestra'!$F$8:$F$42,SMALL(IF("Página Web"='03.Muestra'!$D$8:$D$42,ROW('03.Muestra'!$F$8:$F$42)-MIN(ROW('03.Muestra'!$D$8:$D$42))+1,""),ROW()-436)),"")</f>
        <v>https://www.visitmadrid.es/planifica-tu-viaje/accesibilidad</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Aviso legal</v>
      </c>
      <c r="C444" s="85" t="str" cm="1">
        <f t="array" ref="C444">IFERROR(INDEX('03.Muestra'!$F$8:$F$42,SMALL(IF("Página Web"='03.Muestra'!$D$8:$D$42,ROW('03.Muestra'!$F$8:$F$42)-MIN(ROW('03.Muestra'!$D$8:$D$42))+1,""),ROW()-436)),"")</f>
        <v>https://www.visitmadrid.es/aviso-legal</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Accesibilidad</v>
      </c>
      <c r="C445" s="85" t="str" cm="1">
        <f t="array" ref="C445">IFERROR(INDEX('03.Muestra'!$F$8:$F$42,SMALL(IF("Página Web"='03.Muestra'!$D$8:$D$42,ROW('03.Muestra'!$F$8:$F$42)-MIN(ROW('03.Muestra'!$D$8:$D$42))+1,""),ROW()-436)),"")</f>
        <v>https://www.visitmadrid.es/accesibilidad-web</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Home - English</v>
      </c>
      <c r="C446" s="85" t="str" cm="1">
        <f t="array" ref="C446">IFERROR(INDEX('03.Muestra'!$F$8:$F$42,SMALL(IF("Página Web"='03.Muestra'!$D$8:$D$42,ROW('03.Muestra'!$F$8:$F$42)-MIN(ROW('03.Muestra'!$D$8:$D$42))+1,""),ROW()-436)),"")</f>
        <v>https://www.visitmadrid.es/en</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ref="D447:D471" si="23">IF(AND(B447&lt;&gt;"",C447&lt;&gt;""),"N/T","")</f>
        <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https://www.visitmadrid.es/</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Crea tu itinerario</v>
      </c>
      <c r="C476" s="85" t="str" cm="1">
        <f t="array" ref="C476">IFERROR(INDEX('03.Muestra'!$F$8:$F$42,SMALL(IF("Página Web"='03.Muestra'!$D$8:$D$42,ROW('03.Muestra'!$F$8:$F$42)-MIN(ROW('03.Muestra'!$D$8:$D$42))+1,""),ROW()-474)),"")</f>
        <v>https://www.visitmadrid.es/crea-tu-itinerario</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10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https://www.visitmadrid.es/profesionales</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Qué hacer - Paisaje de la luz</v>
      </c>
      <c r="C478" s="85" t="str" cm="1">
        <f t="array" ref="C478">IFERROR(INDEX('03.Muestra'!$F$8:$F$42,SMALL(IF("Página Web"='03.Muestra'!$D$8:$D$42,ROW('03.Muestra'!$F$8:$F$42)-MIN(ROW('03.Muestra'!$D$8:$D$42))+1,""),ROW()-474)),"")</f>
        <v>https://www.visitmadrid.es/donde-ir/madrid-ciudad/paisaje-luz-paseo-arte-parque-retiro</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Dónde ir  - Aranjuez</v>
      </c>
      <c r="C479" s="85" t="str" cm="1">
        <f t="array" ref="C479">IFERROR(INDEX('03.Muestra'!$F$8:$F$42,SMALL(IF("Página Web"='03.Muestra'!$D$8:$D$42,ROW('03.Muestra'!$F$8:$F$42)-MIN(ROW('03.Muestra'!$D$8:$D$42))+1,""),ROW()-474)),"")</f>
        <v>https://www.visitmadrid.es/donde-ir/aranjuez</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Agenda</v>
      </c>
      <c r="C480" s="85" t="str" cm="1">
        <f t="array" ref="C480">IFERROR(INDEX('03.Muestra'!$F$8:$F$42,SMALL(IF("Página Web"='03.Muestra'!$D$8:$D$42,ROW('03.Muestra'!$F$8:$F$42)-MIN(ROW('03.Muestra'!$D$8:$D$42))+1,""),ROW()-474)),"")</f>
        <v>https://www.visitmadrid.es/agenda</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Planifica tu viaje - Accesibilidad</v>
      </c>
      <c r="C481" s="85" t="str" cm="1">
        <f t="array" ref="C481">IFERROR(INDEX('03.Muestra'!$F$8:$F$42,SMALL(IF("Página Web"='03.Muestra'!$D$8:$D$42,ROW('03.Muestra'!$F$8:$F$42)-MIN(ROW('03.Muestra'!$D$8:$D$42))+1,""),ROW()-474)),"")</f>
        <v>https://www.visitmadrid.es/planifica-tu-viaje/accesibilidad</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Aviso legal</v>
      </c>
      <c r="C482" s="85" t="str" cm="1">
        <f t="array" ref="C482">IFERROR(INDEX('03.Muestra'!$F$8:$F$42,SMALL(IF("Página Web"='03.Muestra'!$D$8:$D$42,ROW('03.Muestra'!$F$8:$F$42)-MIN(ROW('03.Muestra'!$D$8:$D$42))+1,""),ROW()-474)),"")</f>
        <v>https://www.visitmadrid.es/aviso-legal</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Accesibilidad</v>
      </c>
      <c r="C483" s="85" t="str" cm="1">
        <f t="array" ref="C483">IFERROR(INDEX('03.Muestra'!$F$8:$F$42,SMALL(IF("Página Web"='03.Muestra'!$D$8:$D$42,ROW('03.Muestra'!$F$8:$F$42)-MIN(ROW('03.Muestra'!$D$8:$D$42))+1,""),ROW()-474)),"")</f>
        <v>https://www.visitmadrid.es/accesibilidad-web</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Home - English</v>
      </c>
      <c r="C484" s="85" t="str" cm="1">
        <f t="array" ref="C484">IFERROR(INDEX('03.Muestra'!$F$8:$F$42,SMALL(IF("Página Web"='03.Muestra'!$D$8:$D$42,ROW('03.Muestra'!$F$8:$F$42)-MIN(ROW('03.Muestra'!$D$8:$D$42))+1,""),ROW()-474)),"")</f>
        <v>https://www.visitmadrid.es/en</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ref="D485:D509" si="25">IF(AND(B485&lt;&gt;"",C485&lt;&gt;""),"N/T","")</f>
        <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https://www.visitmadrid.es/</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Crea tu itinerario</v>
      </c>
      <c r="C514" s="85" t="str" cm="1">
        <f t="array" ref="C514">IFERROR(INDEX('03.Muestra'!$F$8:$F$42,SMALL(IF("Página Web"='03.Muestra'!$D$8:$D$42,ROW('03.Muestra'!$F$8:$F$42)-MIN(ROW('03.Muestra'!$D$8:$D$42))+1,""),ROW()-512)),"")</f>
        <v>https://www.visitmadrid.es/crea-tu-itinerario</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10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https://www.visitmadrid.es/profesionales</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Qué hacer - Paisaje de la luz</v>
      </c>
      <c r="C516" s="85" t="str" cm="1">
        <f t="array" ref="C516">IFERROR(INDEX('03.Muestra'!$F$8:$F$42,SMALL(IF("Página Web"='03.Muestra'!$D$8:$D$42,ROW('03.Muestra'!$F$8:$F$42)-MIN(ROW('03.Muestra'!$D$8:$D$42))+1,""),ROW()-512)),"")</f>
        <v>https://www.visitmadrid.es/donde-ir/madrid-ciudad/paisaje-luz-paseo-arte-parque-retiro</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Dónde ir  - Aranjuez</v>
      </c>
      <c r="C517" s="85" t="str" cm="1">
        <f t="array" ref="C517">IFERROR(INDEX('03.Muestra'!$F$8:$F$42,SMALL(IF("Página Web"='03.Muestra'!$D$8:$D$42,ROW('03.Muestra'!$F$8:$F$42)-MIN(ROW('03.Muestra'!$D$8:$D$42))+1,""),ROW()-512)),"")</f>
        <v>https://www.visitmadrid.es/donde-ir/aranjuez</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Agenda</v>
      </c>
      <c r="C518" s="85" t="str" cm="1">
        <f t="array" ref="C518">IFERROR(INDEX('03.Muestra'!$F$8:$F$42,SMALL(IF("Página Web"='03.Muestra'!$D$8:$D$42,ROW('03.Muestra'!$F$8:$F$42)-MIN(ROW('03.Muestra'!$D$8:$D$42))+1,""),ROW()-512)),"")</f>
        <v>https://www.visitmadrid.es/agenda</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Planifica tu viaje - Accesibilidad</v>
      </c>
      <c r="C519" s="85" t="str" cm="1">
        <f t="array" ref="C519">IFERROR(INDEX('03.Muestra'!$F$8:$F$42,SMALL(IF("Página Web"='03.Muestra'!$D$8:$D$42,ROW('03.Muestra'!$F$8:$F$42)-MIN(ROW('03.Muestra'!$D$8:$D$42))+1,""),ROW()-512)),"")</f>
        <v>https://www.visitmadrid.es/planifica-tu-viaje/accesibilidad</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Aviso legal</v>
      </c>
      <c r="C520" s="85" t="str" cm="1">
        <f t="array" ref="C520">IFERROR(INDEX('03.Muestra'!$F$8:$F$42,SMALL(IF("Página Web"='03.Muestra'!$D$8:$D$42,ROW('03.Muestra'!$F$8:$F$42)-MIN(ROW('03.Muestra'!$D$8:$D$42))+1,""),ROW()-512)),"")</f>
        <v>https://www.visitmadrid.es/aviso-legal</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Accesibilidad</v>
      </c>
      <c r="C521" s="85" t="str" cm="1">
        <f t="array" ref="C521">IFERROR(INDEX('03.Muestra'!$F$8:$F$42,SMALL(IF("Página Web"='03.Muestra'!$D$8:$D$42,ROW('03.Muestra'!$F$8:$F$42)-MIN(ROW('03.Muestra'!$D$8:$D$42))+1,""),ROW()-512)),"")</f>
        <v>https://www.visitmadrid.es/accesibilidad-web</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Home - English</v>
      </c>
      <c r="C522" s="85" t="str" cm="1">
        <f t="array" ref="C522">IFERROR(INDEX('03.Muestra'!$F$8:$F$42,SMALL(IF("Página Web"='03.Muestra'!$D$8:$D$42,ROW('03.Muestra'!$F$8:$F$42)-MIN(ROW('03.Muestra'!$D$8:$D$42))+1,""),ROW()-512)),"")</f>
        <v>https://www.visitmadrid.es/en</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ref="D523:D547" si="27">IF(AND(B523&lt;&gt;"",C523&lt;&gt;""),"N/T","")</f>
        <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https://www.visitmadrid.es/</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Crea tu itinerario</v>
      </c>
      <c r="C552" s="85" t="str" cm="1">
        <f t="array" ref="C552">IFERROR(INDEX('03.Muestra'!$F$8:$F$42,SMALL(IF("Página Web"='03.Muestra'!$D$8:$D$42,ROW('03.Muestra'!$F$8:$F$42)-MIN(ROW('03.Muestra'!$D$8:$D$42))+1,""),ROW()-550)),"")</f>
        <v>https://www.visitmadrid.es/crea-tu-itinerario</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https://www.visitmadrid.es/profesionales</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Qué hacer - Paisaje de la luz</v>
      </c>
      <c r="C554" s="85" t="str" cm="1">
        <f t="array" ref="C554">IFERROR(INDEX('03.Muestra'!$F$8:$F$42,SMALL(IF("Página Web"='03.Muestra'!$D$8:$D$42,ROW('03.Muestra'!$F$8:$F$42)-MIN(ROW('03.Muestra'!$D$8:$D$42))+1,""),ROW()-550)),"")</f>
        <v>https://www.visitmadrid.es/donde-ir/madrid-ciudad/paisaje-luz-paseo-arte-parque-retiro</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Dónde ir  - Aranjuez</v>
      </c>
      <c r="C555" s="85" t="str" cm="1">
        <f t="array" ref="C555">IFERROR(INDEX('03.Muestra'!$F$8:$F$42,SMALL(IF("Página Web"='03.Muestra'!$D$8:$D$42,ROW('03.Muestra'!$F$8:$F$42)-MIN(ROW('03.Muestra'!$D$8:$D$42))+1,""),ROW()-550)),"")</f>
        <v>https://www.visitmadrid.es/donde-ir/aranjuez</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Agenda</v>
      </c>
      <c r="C556" s="85" t="str" cm="1">
        <f t="array" ref="C556">IFERROR(INDEX('03.Muestra'!$F$8:$F$42,SMALL(IF("Página Web"='03.Muestra'!$D$8:$D$42,ROW('03.Muestra'!$F$8:$F$42)-MIN(ROW('03.Muestra'!$D$8:$D$42))+1,""),ROW()-550)),"")</f>
        <v>https://www.visitmadrid.es/agenda</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Planifica tu viaje - Accesibilidad</v>
      </c>
      <c r="C557" s="85" t="str" cm="1">
        <f t="array" ref="C557">IFERROR(INDEX('03.Muestra'!$F$8:$F$42,SMALL(IF("Página Web"='03.Muestra'!$D$8:$D$42,ROW('03.Muestra'!$F$8:$F$42)-MIN(ROW('03.Muestra'!$D$8:$D$42))+1,""),ROW()-550)),"")</f>
        <v>https://www.visitmadrid.es/planifica-tu-viaje/accesibilidad</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Aviso legal</v>
      </c>
      <c r="C558" s="85" t="str" cm="1">
        <f t="array" ref="C558">IFERROR(INDEX('03.Muestra'!$F$8:$F$42,SMALL(IF("Página Web"='03.Muestra'!$D$8:$D$42,ROW('03.Muestra'!$F$8:$F$42)-MIN(ROW('03.Muestra'!$D$8:$D$42))+1,""),ROW()-550)),"")</f>
        <v>https://www.visitmadrid.es/aviso-legal</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Accesibilidad</v>
      </c>
      <c r="C559" s="85" t="str" cm="1">
        <f t="array" ref="C559">IFERROR(INDEX('03.Muestra'!$F$8:$F$42,SMALL(IF("Página Web"='03.Muestra'!$D$8:$D$42,ROW('03.Muestra'!$F$8:$F$42)-MIN(ROW('03.Muestra'!$D$8:$D$42))+1,""),ROW()-550)),"")</f>
        <v>https://www.visitmadrid.es/accesibilidad-web</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Home - English</v>
      </c>
      <c r="C560" s="85" t="str" cm="1">
        <f t="array" ref="C560">IFERROR(INDEX('03.Muestra'!$F$8:$F$42,SMALL(IF("Página Web"='03.Muestra'!$D$8:$D$42,ROW('03.Muestra'!$F$8:$F$42)-MIN(ROW('03.Muestra'!$D$8:$D$42))+1,""),ROW()-550)),"")</f>
        <v>https://www.visitmadrid.es/en</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ref="D561:D585" si="29">IF(AND(B561&lt;&gt;"",C561&lt;&gt;""),"N/T","")</f>
        <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https://www.visitmadrid.es/</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Crea tu itinerario</v>
      </c>
      <c r="C590" s="85" t="str" cm="1">
        <f t="array" ref="C590">IFERROR(INDEX('03.Muestra'!$F$8:$F$42,SMALL(IF("Página Web"='03.Muestra'!$D$8:$D$42,ROW('03.Muestra'!$F$8:$F$42)-MIN(ROW('03.Muestra'!$D$8:$D$42))+1,""),ROW()-588)),"")</f>
        <v>https://www.visitmadrid.es/crea-tu-itinerario</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10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https://www.visitmadrid.es/profesionales</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Qué hacer - Paisaje de la luz</v>
      </c>
      <c r="C592" s="85" t="str" cm="1">
        <f t="array" ref="C592">IFERROR(INDEX('03.Muestra'!$F$8:$F$42,SMALL(IF("Página Web"='03.Muestra'!$D$8:$D$42,ROW('03.Muestra'!$F$8:$F$42)-MIN(ROW('03.Muestra'!$D$8:$D$42))+1,""),ROW()-588)),"")</f>
        <v>https://www.visitmadrid.es/donde-ir/madrid-ciudad/paisaje-luz-paseo-arte-parque-retiro</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Dónde ir  - Aranjuez</v>
      </c>
      <c r="C593" s="85" t="str" cm="1">
        <f t="array" ref="C593">IFERROR(INDEX('03.Muestra'!$F$8:$F$42,SMALL(IF("Página Web"='03.Muestra'!$D$8:$D$42,ROW('03.Muestra'!$F$8:$F$42)-MIN(ROW('03.Muestra'!$D$8:$D$42))+1,""),ROW()-588)),"")</f>
        <v>https://www.visitmadrid.es/donde-ir/aranjuez</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Agenda</v>
      </c>
      <c r="C594" s="85" t="str" cm="1">
        <f t="array" ref="C594">IFERROR(INDEX('03.Muestra'!$F$8:$F$42,SMALL(IF("Página Web"='03.Muestra'!$D$8:$D$42,ROW('03.Muestra'!$F$8:$F$42)-MIN(ROW('03.Muestra'!$D$8:$D$42))+1,""),ROW()-588)),"")</f>
        <v>https://www.visitmadrid.es/agenda</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Planifica tu viaje - Accesibilidad</v>
      </c>
      <c r="C595" s="85" t="str" cm="1">
        <f t="array" ref="C595">IFERROR(INDEX('03.Muestra'!$F$8:$F$42,SMALL(IF("Página Web"='03.Muestra'!$D$8:$D$42,ROW('03.Muestra'!$F$8:$F$42)-MIN(ROW('03.Muestra'!$D$8:$D$42))+1,""),ROW()-588)),"")</f>
        <v>https://www.visitmadrid.es/planifica-tu-viaje/accesibilidad</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Aviso legal</v>
      </c>
      <c r="C596" s="85" t="str" cm="1">
        <f t="array" ref="C596">IFERROR(INDEX('03.Muestra'!$F$8:$F$42,SMALL(IF("Página Web"='03.Muestra'!$D$8:$D$42,ROW('03.Muestra'!$F$8:$F$42)-MIN(ROW('03.Muestra'!$D$8:$D$42))+1,""),ROW()-588)),"")</f>
        <v>https://www.visitmadrid.es/aviso-legal</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Accesibilidad</v>
      </c>
      <c r="C597" s="85" t="str" cm="1">
        <f t="array" ref="C597">IFERROR(INDEX('03.Muestra'!$F$8:$F$42,SMALL(IF("Página Web"='03.Muestra'!$D$8:$D$42,ROW('03.Muestra'!$F$8:$F$42)-MIN(ROW('03.Muestra'!$D$8:$D$42))+1,""),ROW()-588)),"")</f>
        <v>https://www.visitmadrid.es/accesibilidad-web</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Home - English</v>
      </c>
      <c r="C598" s="85" t="str" cm="1">
        <f t="array" ref="C598">IFERROR(INDEX('03.Muestra'!$F$8:$F$42,SMALL(IF("Página Web"='03.Muestra'!$D$8:$D$42,ROW('03.Muestra'!$F$8:$F$42)-MIN(ROW('03.Muestra'!$D$8:$D$42))+1,""),ROW()-588)),"")</f>
        <v>https://www.visitmadrid.es/en</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ref="D599:D623" si="31">IF(AND(B599&lt;&gt;"",C599&lt;&gt;""),"N/T","")</f>
        <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https://www.visitmadrid.es/</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Crea tu itinerario</v>
      </c>
      <c r="C628" s="85" t="str" cm="1">
        <f t="array" ref="C628">IFERROR(INDEX('03.Muestra'!$F$8:$F$42,SMALL(IF("Página Web"='03.Muestra'!$D$8:$D$42,ROW('03.Muestra'!$F$8:$F$42)-MIN(ROW('03.Muestra'!$D$8:$D$42))+1,""),ROW()-626)),"")</f>
        <v>https://www.visitmadrid.es/crea-tu-itinerario</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10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https://www.visitmadrid.es/profesionales</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Qué hacer - Paisaje de la luz</v>
      </c>
      <c r="C630" s="85" t="str" cm="1">
        <f t="array" ref="C630">IFERROR(INDEX('03.Muestra'!$F$8:$F$42,SMALL(IF("Página Web"='03.Muestra'!$D$8:$D$42,ROW('03.Muestra'!$F$8:$F$42)-MIN(ROW('03.Muestra'!$D$8:$D$42))+1,""),ROW()-626)),"")</f>
        <v>https://www.visitmadrid.es/donde-ir/madrid-ciudad/paisaje-luz-paseo-arte-parque-retiro</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Dónde ir  - Aranjuez</v>
      </c>
      <c r="C631" s="85" t="str" cm="1">
        <f t="array" ref="C631">IFERROR(INDEX('03.Muestra'!$F$8:$F$42,SMALL(IF("Página Web"='03.Muestra'!$D$8:$D$42,ROW('03.Muestra'!$F$8:$F$42)-MIN(ROW('03.Muestra'!$D$8:$D$42))+1,""),ROW()-626)),"")</f>
        <v>https://www.visitmadrid.es/donde-ir/aranjuez</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Agenda</v>
      </c>
      <c r="C632" s="85" t="str" cm="1">
        <f t="array" ref="C632">IFERROR(INDEX('03.Muestra'!$F$8:$F$42,SMALL(IF("Página Web"='03.Muestra'!$D$8:$D$42,ROW('03.Muestra'!$F$8:$F$42)-MIN(ROW('03.Muestra'!$D$8:$D$42))+1,""),ROW()-626)),"")</f>
        <v>https://www.visitmadrid.es/agenda</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Planifica tu viaje - Accesibilidad</v>
      </c>
      <c r="C633" s="85" t="str" cm="1">
        <f t="array" ref="C633">IFERROR(INDEX('03.Muestra'!$F$8:$F$42,SMALL(IF("Página Web"='03.Muestra'!$D$8:$D$42,ROW('03.Muestra'!$F$8:$F$42)-MIN(ROW('03.Muestra'!$D$8:$D$42))+1,""),ROW()-626)),"")</f>
        <v>https://www.visitmadrid.es/planifica-tu-viaje/accesibilidad</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Aviso legal</v>
      </c>
      <c r="C634" s="85" t="str" cm="1">
        <f t="array" ref="C634">IFERROR(INDEX('03.Muestra'!$F$8:$F$42,SMALL(IF("Página Web"='03.Muestra'!$D$8:$D$42,ROW('03.Muestra'!$F$8:$F$42)-MIN(ROW('03.Muestra'!$D$8:$D$42))+1,""),ROW()-626)),"")</f>
        <v>https://www.visitmadrid.es/aviso-legal</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Accesibilidad</v>
      </c>
      <c r="C635" s="85" t="str" cm="1">
        <f t="array" ref="C635">IFERROR(INDEX('03.Muestra'!$F$8:$F$42,SMALL(IF("Página Web"='03.Muestra'!$D$8:$D$42,ROW('03.Muestra'!$F$8:$F$42)-MIN(ROW('03.Muestra'!$D$8:$D$42))+1,""),ROW()-626)),"")</f>
        <v>https://www.visitmadrid.es/accesibilidad-web</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Home - English</v>
      </c>
      <c r="C636" s="85" t="str" cm="1">
        <f t="array" ref="C636">IFERROR(INDEX('03.Muestra'!$F$8:$F$42,SMALL(IF("Página Web"='03.Muestra'!$D$8:$D$42,ROW('03.Muestra'!$F$8:$F$42)-MIN(ROW('03.Muestra'!$D$8:$D$42))+1,""),ROW()-626)),"")</f>
        <v>https://www.visitmadrid.es/en</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ref="D637:D661" si="33">IF(AND(B637&lt;&gt;"",C637&lt;&gt;""),"N/T","")</f>
        <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https://www.visitmadrid.es/</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Crea tu itinerario</v>
      </c>
      <c r="C666" s="85" t="str" cm="1">
        <f t="array" ref="C666">IFERROR(INDEX('03.Muestra'!$F$8:$F$42,SMALL(IF("Página Web"='03.Muestra'!$D$8:$D$42,ROW('03.Muestra'!$F$8:$F$42)-MIN(ROW('03.Muestra'!$D$8:$D$42))+1,""),ROW()-664)),"")</f>
        <v>https://www.visitmadrid.es/crea-tu-itinerario</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10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https://www.visitmadrid.es/profesionales</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Qué hacer - Paisaje de la luz</v>
      </c>
      <c r="C668" s="85" t="str" cm="1">
        <f t="array" ref="C668">IFERROR(INDEX('03.Muestra'!$F$8:$F$42,SMALL(IF("Página Web"='03.Muestra'!$D$8:$D$42,ROW('03.Muestra'!$F$8:$F$42)-MIN(ROW('03.Muestra'!$D$8:$D$42))+1,""),ROW()-664)),"")</f>
        <v>https://www.visitmadrid.es/donde-ir/madrid-ciudad/paisaje-luz-paseo-arte-parque-retiro</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Dónde ir  - Aranjuez</v>
      </c>
      <c r="C669" s="85" t="str" cm="1">
        <f t="array" ref="C669">IFERROR(INDEX('03.Muestra'!$F$8:$F$42,SMALL(IF("Página Web"='03.Muestra'!$D$8:$D$42,ROW('03.Muestra'!$F$8:$F$42)-MIN(ROW('03.Muestra'!$D$8:$D$42))+1,""),ROW()-664)),"")</f>
        <v>https://www.visitmadrid.es/donde-ir/aranjuez</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Agenda</v>
      </c>
      <c r="C670" s="85" t="str" cm="1">
        <f t="array" ref="C670">IFERROR(INDEX('03.Muestra'!$F$8:$F$42,SMALL(IF("Página Web"='03.Muestra'!$D$8:$D$42,ROW('03.Muestra'!$F$8:$F$42)-MIN(ROW('03.Muestra'!$D$8:$D$42))+1,""),ROW()-664)),"")</f>
        <v>https://www.visitmadrid.es/agenda</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Planifica tu viaje - Accesibilidad</v>
      </c>
      <c r="C671" s="85" t="str" cm="1">
        <f t="array" ref="C671">IFERROR(INDEX('03.Muestra'!$F$8:$F$42,SMALL(IF("Página Web"='03.Muestra'!$D$8:$D$42,ROW('03.Muestra'!$F$8:$F$42)-MIN(ROW('03.Muestra'!$D$8:$D$42))+1,""),ROW()-664)),"")</f>
        <v>https://www.visitmadrid.es/planifica-tu-viaje/accesibilidad</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Aviso legal</v>
      </c>
      <c r="C672" s="85" t="str" cm="1">
        <f t="array" ref="C672">IFERROR(INDEX('03.Muestra'!$F$8:$F$42,SMALL(IF("Página Web"='03.Muestra'!$D$8:$D$42,ROW('03.Muestra'!$F$8:$F$42)-MIN(ROW('03.Muestra'!$D$8:$D$42))+1,""),ROW()-664)),"")</f>
        <v>https://www.visitmadrid.es/aviso-legal</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Accesibilidad</v>
      </c>
      <c r="C673" s="85" t="str" cm="1">
        <f t="array" ref="C673">IFERROR(INDEX('03.Muestra'!$F$8:$F$42,SMALL(IF("Página Web"='03.Muestra'!$D$8:$D$42,ROW('03.Muestra'!$F$8:$F$42)-MIN(ROW('03.Muestra'!$D$8:$D$42))+1,""),ROW()-664)),"")</f>
        <v>https://www.visitmadrid.es/accesibilidad-web</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Home - English</v>
      </c>
      <c r="C674" s="85" t="str" cm="1">
        <f t="array" ref="C674">IFERROR(INDEX('03.Muestra'!$F$8:$F$42,SMALL(IF("Página Web"='03.Muestra'!$D$8:$D$42,ROW('03.Muestra'!$F$8:$F$42)-MIN(ROW('03.Muestra'!$D$8:$D$42))+1,""),ROW()-664)),"")</f>
        <v>https://www.visitmadrid.es/en</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ref="D675:D699" si="35">IF(AND(B675&lt;&gt;"",C675&lt;&gt;""),"N/T","")</f>
        <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https://www.visitmadrid.es/</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Crea tu itinerario</v>
      </c>
      <c r="C704" s="85" t="str" cm="1">
        <f t="array" ref="C704">IFERROR(INDEX('03.Muestra'!$F$8:$F$42,SMALL(IF("Página Web"='03.Muestra'!$D$8:$D$42,ROW('03.Muestra'!$F$8:$F$42)-MIN(ROW('03.Muestra'!$D$8:$D$42))+1,""),ROW()-702)),"")</f>
        <v>https://www.visitmadrid.es/crea-tu-itinerario</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https://www.visitmadrid.es/profesionales</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Qué hacer - Paisaje de la luz</v>
      </c>
      <c r="C706" s="85" t="str" cm="1">
        <f t="array" ref="C706">IFERROR(INDEX('03.Muestra'!$F$8:$F$42,SMALL(IF("Página Web"='03.Muestra'!$D$8:$D$42,ROW('03.Muestra'!$F$8:$F$42)-MIN(ROW('03.Muestra'!$D$8:$D$42))+1,""),ROW()-702)),"")</f>
        <v>https://www.visitmadrid.es/donde-ir/madrid-ciudad/paisaje-luz-paseo-arte-parque-retiro</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Dónde ir  - Aranjuez</v>
      </c>
      <c r="C707" s="85" t="str" cm="1">
        <f t="array" ref="C707">IFERROR(INDEX('03.Muestra'!$F$8:$F$42,SMALL(IF("Página Web"='03.Muestra'!$D$8:$D$42,ROW('03.Muestra'!$F$8:$F$42)-MIN(ROW('03.Muestra'!$D$8:$D$42))+1,""),ROW()-702)),"")</f>
        <v>https://www.visitmadrid.es/donde-ir/aranjuez</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Agenda</v>
      </c>
      <c r="C708" s="85" t="str" cm="1">
        <f t="array" ref="C708">IFERROR(INDEX('03.Muestra'!$F$8:$F$42,SMALL(IF("Página Web"='03.Muestra'!$D$8:$D$42,ROW('03.Muestra'!$F$8:$F$42)-MIN(ROW('03.Muestra'!$D$8:$D$42))+1,""),ROW()-702)),"")</f>
        <v>https://www.visitmadrid.es/agenda</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Planifica tu viaje - Accesibilidad</v>
      </c>
      <c r="C709" s="85" t="str" cm="1">
        <f t="array" ref="C709">IFERROR(INDEX('03.Muestra'!$F$8:$F$42,SMALL(IF("Página Web"='03.Muestra'!$D$8:$D$42,ROW('03.Muestra'!$F$8:$F$42)-MIN(ROW('03.Muestra'!$D$8:$D$42))+1,""),ROW()-702)),"")</f>
        <v>https://www.visitmadrid.es/planifica-tu-viaje/accesibilidad</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Aviso legal</v>
      </c>
      <c r="C710" s="85" t="str" cm="1">
        <f t="array" ref="C710">IFERROR(INDEX('03.Muestra'!$F$8:$F$42,SMALL(IF("Página Web"='03.Muestra'!$D$8:$D$42,ROW('03.Muestra'!$F$8:$F$42)-MIN(ROW('03.Muestra'!$D$8:$D$42))+1,""),ROW()-702)),"")</f>
        <v>https://www.visitmadrid.es/aviso-legal</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Accesibilidad</v>
      </c>
      <c r="C711" s="85" t="str" cm="1">
        <f t="array" ref="C711">IFERROR(INDEX('03.Muestra'!$F$8:$F$42,SMALL(IF("Página Web"='03.Muestra'!$D$8:$D$42,ROW('03.Muestra'!$F$8:$F$42)-MIN(ROW('03.Muestra'!$D$8:$D$42))+1,""),ROW()-702)),"")</f>
        <v>https://www.visitmadrid.es/accesibilidad-web</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Home - English</v>
      </c>
      <c r="C712" s="85" t="str" cm="1">
        <f t="array" ref="C712">IFERROR(INDEX('03.Muestra'!$F$8:$F$42,SMALL(IF("Página Web"='03.Muestra'!$D$8:$D$42,ROW('03.Muestra'!$F$8:$F$42)-MIN(ROW('03.Muestra'!$D$8:$D$42))+1,""),ROW()-702)),"")</f>
        <v>https://www.visitmadrid.es/en</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ref="D713:D737" si="37">IF(AND(B713&lt;&gt;"",C713&lt;&gt;""),"N/T","")</f>
        <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119" priority="229" stopIfTrue="1" operator="equal">
      <formula>"-"</formula>
    </cfRule>
  </conditionalFormatting>
  <conditionalFormatting sqref="D10:D1048576">
    <cfRule type="cellIs" dxfId="1118"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117" priority="344" stopIfTrue="1">
      <formula>ISBLANK(D19)</formula>
    </cfRule>
  </conditionalFormatting>
  <conditionalFormatting sqref="D95:D130">
    <cfRule type="expression" dxfId="1116" priority="222" stopIfTrue="1">
      <formula>ISBLANK(D95)</formula>
    </cfRule>
    <cfRule type="cellIs" dxfId="1115" priority="223" stopIfTrue="1" operator="equal">
      <formula>"Pasa"</formula>
    </cfRule>
    <cfRule type="cellIs" dxfId="1114" priority="224" stopIfTrue="1" operator="equal">
      <formula>"Falla"</formula>
    </cfRule>
    <cfRule type="cellIs" dxfId="1113" priority="225" stopIfTrue="1" operator="equal">
      <formula>"N/A"</formula>
    </cfRule>
    <cfRule type="cellIs" dxfId="1112" priority="226" stopIfTrue="1" operator="equal">
      <formula>"N/T"</formula>
    </cfRule>
    <cfRule type="cellIs" dxfId="1111" priority="227" stopIfTrue="1" operator="equal">
      <formula>"N/D"</formula>
    </cfRule>
  </conditionalFormatting>
  <conditionalFormatting sqref="D133:D168">
    <cfRule type="expression" dxfId="1110" priority="208" stopIfTrue="1">
      <formula>ISBLANK(D133)</formula>
    </cfRule>
    <cfRule type="cellIs" dxfId="1109" priority="209" stopIfTrue="1" operator="equal">
      <formula>"Pasa"</formula>
    </cfRule>
    <cfRule type="cellIs" dxfId="1108" priority="210" stopIfTrue="1" operator="equal">
      <formula>"Falla"</formula>
    </cfRule>
    <cfRule type="cellIs" dxfId="1107" priority="212" stopIfTrue="1" operator="equal">
      <formula>"N/T"</formula>
    </cfRule>
    <cfRule type="cellIs" dxfId="1106" priority="211" stopIfTrue="1" operator="equal">
      <formula>"N/A"</formula>
    </cfRule>
    <cfRule type="cellIs" dxfId="1105" priority="213" stopIfTrue="1" operator="equal">
      <formula>"N/D"</formula>
    </cfRule>
  </conditionalFormatting>
  <conditionalFormatting sqref="D171:D205">
    <cfRule type="cellIs" dxfId="1104" priority="198" stopIfTrue="1" operator="equal">
      <formula>"N/T"</formula>
    </cfRule>
    <cfRule type="cellIs" dxfId="1103" priority="197" stopIfTrue="1" operator="equal">
      <formula>"N/A"</formula>
    </cfRule>
    <cfRule type="cellIs" dxfId="1102" priority="196" stopIfTrue="1" operator="equal">
      <formula>"Falla"</formula>
    </cfRule>
    <cfRule type="cellIs" dxfId="1101" priority="195" stopIfTrue="1" operator="equal">
      <formula>"Pasa"</formula>
    </cfRule>
    <cfRule type="expression" dxfId="1100" priority="194" stopIfTrue="1">
      <formula>ISBLANK(D171)</formula>
    </cfRule>
    <cfRule type="cellIs" dxfId="1099" priority="199" stopIfTrue="1" operator="equal">
      <formula>"N/D"</formula>
    </cfRule>
  </conditionalFormatting>
  <conditionalFormatting sqref="D209:D243">
    <cfRule type="cellIs" dxfId="1098" priority="183" stopIfTrue="1" operator="equal">
      <formula>"N/T"</formula>
    </cfRule>
    <cfRule type="cellIs" dxfId="1097" priority="182" stopIfTrue="1" operator="equal">
      <formula>"N/A"</formula>
    </cfRule>
    <cfRule type="cellIs" dxfId="1096" priority="180" stopIfTrue="1" operator="equal">
      <formula>"Pasa"</formula>
    </cfRule>
    <cfRule type="expression" dxfId="1095" priority="179" stopIfTrue="1">
      <formula>ISBLANK(D209)</formula>
    </cfRule>
    <cfRule type="cellIs" dxfId="1094" priority="181" stopIfTrue="1" operator="equal">
      <formula>"Falla"</formula>
    </cfRule>
    <cfRule type="cellIs" dxfId="1093" priority="184" stopIfTrue="1" operator="equal">
      <formula>"N/D"</formula>
    </cfRule>
  </conditionalFormatting>
  <conditionalFormatting sqref="D247:D281">
    <cfRule type="cellIs" dxfId="1092" priority="167" stopIfTrue="1" operator="equal">
      <formula>"N/A"</formula>
    </cfRule>
    <cfRule type="cellIs" dxfId="1091" priority="166" stopIfTrue="1" operator="equal">
      <formula>"Falla"</formula>
    </cfRule>
    <cfRule type="expression" dxfId="1090" priority="164" stopIfTrue="1">
      <formula>ISBLANK(D247)</formula>
    </cfRule>
    <cfRule type="cellIs" dxfId="1089" priority="165" stopIfTrue="1" operator="equal">
      <formula>"Pasa"</formula>
    </cfRule>
    <cfRule type="cellIs" dxfId="1088" priority="168" stopIfTrue="1" operator="equal">
      <formula>"N/T"</formula>
    </cfRule>
    <cfRule type="cellIs" dxfId="1087" priority="169" stopIfTrue="1" operator="equal">
      <formula>"N/D"</formula>
    </cfRule>
  </conditionalFormatting>
  <conditionalFormatting sqref="D285:D319">
    <cfRule type="expression" dxfId="1086" priority="149" stopIfTrue="1">
      <formula>ISBLANK(D285)</formula>
    </cfRule>
    <cfRule type="cellIs" dxfId="1085" priority="150" stopIfTrue="1" operator="equal">
      <formula>"Pasa"</formula>
    </cfRule>
    <cfRule type="cellIs" dxfId="1084" priority="151" stopIfTrue="1" operator="equal">
      <formula>"Falla"</formula>
    </cfRule>
    <cfRule type="cellIs" dxfId="1083" priority="154" stopIfTrue="1" operator="equal">
      <formula>"N/D"</formula>
    </cfRule>
    <cfRule type="cellIs" dxfId="1082" priority="153" stopIfTrue="1" operator="equal">
      <formula>"N/T"</formula>
    </cfRule>
    <cfRule type="cellIs" dxfId="1081" priority="152" stopIfTrue="1" operator="equal">
      <formula>"N/A"</formula>
    </cfRule>
  </conditionalFormatting>
  <conditionalFormatting sqref="D323:D357">
    <cfRule type="cellIs" dxfId="1080" priority="138" stopIfTrue="1" operator="equal">
      <formula>"N/T"</formula>
    </cfRule>
    <cfRule type="cellIs" dxfId="1079" priority="137" stopIfTrue="1" operator="equal">
      <formula>"N/A"</formula>
    </cfRule>
    <cfRule type="cellIs" dxfId="1078" priority="136" stopIfTrue="1" operator="equal">
      <formula>"Falla"</formula>
    </cfRule>
    <cfRule type="expression" dxfId="1077" priority="134" stopIfTrue="1">
      <formula>ISBLANK(D323)</formula>
    </cfRule>
    <cfRule type="cellIs" dxfId="1076" priority="135" stopIfTrue="1" operator="equal">
      <formula>"Pasa"</formula>
    </cfRule>
    <cfRule type="cellIs" dxfId="1075" priority="139" stopIfTrue="1" operator="equal">
      <formula>"N/D"</formula>
    </cfRule>
  </conditionalFormatting>
  <conditionalFormatting sqref="D361:D395">
    <cfRule type="expression" dxfId="1074" priority="119" stopIfTrue="1">
      <formula>ISBLANK(D361)</formula>
    </cfRule>
    <cfRule type="cellIs" dxfId="1073" priority="120" stopIfTrue="1" operator="equal">
      <formula>"Pasa"</formula>
    </cfRule>
    <cfRule type="cellIs" dxfId="1072" priority="122" stopIfTrue="1" operator="equal">
      <formula>"N/A"</formula>
    </cfRule>
    <cfRule type="cellIs" dxfId="1071" priority="123" stopIfTrue="1" operator="equal">
      <formula>"N/T"</formula>
    </cfRule>
    <cfRule type="cellIs" dxfId="1070" priority="124" stopIfTrue="1" operator="equal">
      <formula>"N/D"</formula>
    </cfRule>
    <cfRule type="cellIs" dxfId="1069" priority="121" stopIfTrue="1" operator="equal">
      <formula>"Falla"</formula>
    </cfRule>
  </conditionalFormatting>
  <conditionalFormatting sqref="D399:D433">
    <cfRule type="expression" dxfId="1068" priority="104" stopIfTrue="1">
      <formula>ISBLANK(D399)</formula>
    </cfRule>
    <cfRule type="cellIs" dxfId="1067" priority="106" stopIfTrue="1" operator="equal">
      <formula>"Falla"</formula>
    </cfRule>
    <cfRule type="cellIs" dxfId="1066" priority="107" stopIfTrue="1" operator="equal">
      <formula>"N/A"</formula>
    </cfRule>
    <cfRule type="cellIs" dxfId="1065" priority="109" stopIfTrue="1" operator="equal">
      <formula>"N/D"</formula>
    </cfRule>
    <cfRule type="cellIs" dxfId="1064" priority="105" stopIfTrue="1" operator="equal">
      <formula>"Pasa"</formula>
    </cfRule>
    <cfRule type="cellIs" dxfId="1063" priority="108" stopIfTrue="1" operator="equal">
      <formula>"N/T"</formula>
    </cfRule>
  </conditionalFormatting>
  <conditionalFormatting sqref="D513:D547">
    <cfRule type="expression" dxfId="1062" priority="90" stopIfTrue="1">
      <formula>ISBLANK(D513)</formula>
    </cfRule>
    <cfRule type="cellIs" dxfId="1061" priority="91" stopIfTrue="1" operator="equal">
      <formula>"Pasa"</formula>
    </cfRule>
    <cfRule type="cellIs" dxfId="1060" priority="92" stopIfTrue="1" operator="equal">
      <formula>"Falla"</formula>
    </cfRule>
    <cfRule type="cellIs" dxfId="1059" priority="93" stopIfTrue="1" operator="equal">
      <formula>"N/A"</formula>
    </cfRule>
    <cfRule type="cellIs" dxfId="1058" priority="94" stopIfTrue="1" operator="equal">
      <formula>"N/T"</formula>
    </cfRule>
    <cfRule type="cellIs" dxfId="1057" priority="95" stopIfTrue="1" operator="equal">
      <formula>"N/D"</formula>
    </cfRule>
  </conditionalFormatting>
  <conditionalFormatting sqref="D627:D661">
    <cfRule type="cellIs" dxfId="1056" priority="52" stopIfTrue="1" operator="equal">
      <formula>"N/T"</formula>
    </cfRule>
    <cfRule type="cellIs" dxfId="1055" priority="50" stopIfTrue="1" operator="equal">
      <formula>"Falla"</formula>
    </cfRule>
    <cfRule type="cellIs" dxfId="1054" priority="49" stopIfTrue="1" operator="equal">
      <formula>"Pasa"</formula>
    </cfRule>
    <cfRule type="expression" dxfId="1053" priority="48" stopIfTrue="1">
      <formula>ISBLANK(D627)</formula>
    </cfRule>
    <cfRule type="cellIs" dxfId="1052" priority="51" stopIfTrue="1" operator="equal">
      <formula>"N/A"</formula>
    </cfRule>
    <cfRule type="cellIs" dxfId="1051" priority="53" stopIfTrue="1" operator="equal">
      <formula>"N/D"</formula>
    </cfRule>
  </conditionalFormatting>
  <conditionalFormatting sqref="D665:D699">
    <cfRule type="cellIs" dxfId="1050" priority="39" stopIfTrue="1" operator="equal">
      <formula>"N/D"</formula>
    </cfRule>
    <cfRule type="cellIs" dxfId="1049" priority="38" stopIfTrue="1" operator="equal">
      <formula>"N/T"</formula>
    </cfRule>
    <cfRule type="cellIs" dxfId="1048" priority="37" stopIfTrue="1" operator="equal">
      <formula>"N/A"</formula>
    </cfRule>
    <cfRule type="cellIs" dxfId="1047" priority="36" stopIfTrue="1" operator="equal">
      <formula>"Falla"</formula>
    </cfRule>
    <cfRule type="cellIs" dxfId="1046" priority="35" stopIfTrue="1" operator="equal">
      <formula>"Pasa"</formula>
    </cfRule>
    <cfRule type="expression" dxfId="1045" priority="34" stopIfTrue="1">
      <formula>ISBLANK(D665)</formula>
    </cfRule>
  </conditionalFormatting>
  <conditionalFormatting sqref="D703:D737">
    <cfRule type="cellIs" dxfId="1044" priority="24" stopIfTrue="1" operator="equal">
      <formula>"N/T"</formula>
    </cfRule>
    <cfRule type="cellIs" dxfId="1043" priority="25" stopIfTrue="1" operator="equal">
      <formula>"N/D"</formula>
    </cfRule>
    <cfRule type="cellIs" dxfId="1042" priority="23" stopIfTrue="1" operator="equal">
      <formula>"N/A"</formula>
    </cfRule>
    <cfRule type="expression" dxfId="1041" priority="20" stopIfTrue="1">
      <formula>ISBLANK(D703)</formula>
    </cfRule>
    <cfRule type="cellIs" dxfId="1040" priority="21" stopIfTrue="1" operator="equal">
      <formula>"Pasa"</formula>
    </cfRule>
    <cfRule type="cellIs" dxfId="1039" priority="22" stopIfTrue="1" operator="equal">
      <formula>"Falla"</formula>
    </cfRule>
  </conditionalFormatting>
  <conditionalFormatting sqref="E19:E53 E57:E92 E437:E471 E475:E509 E551:E585 E589:E623">
    <cfRule type="cellIs" dxfId="1038" priority="350" stopIfTrue="1" operator="equal">
      <formula>"ERR"</formula>
    </cfRule>
  </conditionalFormatting>
  <conditionalFormatting sqref="E95:E130">
    <cfRule type="cellIs" dxfId="1037" priority="228" stopIfTrue="1" operator="equal">
      <formula>"ERR"</formula>
    </cfRule>
  </conditionalFormatting>
  <conditionalFormatting sqref="E133:E168">
    <cfRule type="cellIs" dxfId="1036" priority="214" stopIfTrue="1" operator="equal">
      <formula>"ERR"</formula>
    </cfRule>
  </conditionalFormatting>
  <conditionalFormatting sqref="E171:E205">
    <cfRule type="cellIs" dxfId="1035" priority="200" stopIfTrue="1" operator="equal">
      <formula>"ERR"</formula>
    </cfRule>
  </conditionalFormatting>
  <conditionalFormatting sqref="E209:E243">
    <cfRule type="cellIs" dxfId="1034" priority="185" stopIfTrue="1" operator="equal">
      <formula>"ERR"</formula>
    </cfRule>
  </conditionalFormatting>
  <conditionalFormatting sqref="E247:E281">
    <cfRule type="cellIs" dxfId="1033" priority="170" stopIfTrue="1" operator="equal">
      <formula>"ERR"</formula>
    </cfRule>
  </conditionalFormatting>
  <conditionalFormatting sqref="E285:E319">
    <cfRule type="cellIs" dxfId="1032" priority="155" stopIfTrue="1" operator="equal">
      <formula>"ERR"</formula>
    </cfRule>
  </conditionalFormatting>
  <conditionalFormatting sqref="E323:E357">
    <cfRule type="cellIs" dxfId="1031" priority="140" stopIfTrue="1" operator="equal">
      <formula>"ERR"</formula>
    </cfRule>
  </conditionalFormatting>
  <conditionalFormatting sqref="E361:E395">
    <cfRule type="cellIs" dxfId="1030" priority="125" stopIfTrue="1" operator="equal">
      <formula>"ERR"</formula>
    </cfRule>
  </conditionalFormatting>
  <conditionalFormatting sqref="E399:E433">
    <cfRule type="cellIs" dxfId="1029" priority="110" stopIfTrue="1" operator="equal">
      <formula>"ERR"</formula>
    </cfRule>
  </conditionalFormatting>
  <conditionalFormatting sqref="E513:E547">
    <cfRule type="cellIs" dxfId="1028" priority="96" stopIfTrue="1" operator="equal">
      <formula>"ERR"</formula>
    </cfRule>
  </conditionalFormatting>
  <conditionalFormatting sqref="E627:E661">
    <cfRule type="cellIs" dxfId="1027" priority="54" stopIfTrue="1" operator="equal">
      <formula>"ERR"</formula>
    </cfRule>
  </conditionalFormatting>
  <conditionalFormatting sqref="E665:E699">
    <cfRule type="cellIs" dxfId="1026" priority="40" stopIfTrue="1" operator="equal">
      <formula>"ERR"</formula>
    </cfRule>
  </conditionalFormatting>
  <conditionalFormatting sqref="E703:E737">
    <cfRule type="cellIs" dxfId="1025"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1024" priority="349" stopIfTrue="1" operator="equal">
      <formula>"N/D"</formula>
    </cfRule>
    <cfRule type="cellIs" dxfId="1023" priority="348" stopIfTrue="1" operator="equal">
      <formula>"N/T"</formula>
    </cfRule>
    <cfRule type="cellIs" dxfId="1022" priority="347" stopIfTrue="1" operator="equal">
      <formula>"N/A"</formula>
    </cfRule>
    <cfRule type="cellIs" dxfId="1021" priority="346" stopIfTrue="1" operator="equal">
      <formula>"Falla"</formula>
    </cfRule>
    <cfRule type="cellIs" dxfId="1020" priority="345" stopIfTrue="1" operator="equal">
      <formula>"Pasa"</formula>
    </cfRule>
  </conditionalFormatting>
  <conditionalFormatting sqref="K23:K24">
    <cfRule type="expression" dxfId="1019" priority="1" stopIfTrue="1">
      <formula>ISBLANK(K23)</formula>
    </cfRule>
    <cfRule type="cellIs" dxfId="1018" priority="5" stopIfTrue="1" operator="equal">
      <formula>"N/T"</formula>
    </cfRule>
    <cfRule type="cellIs" dxfId="1017" priority="4" stopIfTrue="1" operator="equal">
      <formula>"N/A"</formula>
    </cfRule>
    <cfRule type="cellIs" dxfId="1016" priority="3" stopIfTrue="1" operator="equal">
      <formula>"Falla"</formula>
    </cfRule>
    <cfRule type="cellIs" dxfId="1015" priority="2" stopIfTrue="1" operator="equal">
      <formula>"Pasa"</formula>
    </cfRule>
    <cfRule type="cellIs" dxfId="101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D290" zoomScale="184" zoomScaleNormal="184" workbookViewId="0">
      <selection activeCell="D323" sqref="D323:D33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0</v>
      </c>
      <c r="H12" s="42">
        <f ca="1">IF(($G$15+$K$15)=0,0,G12/($G$15+$K$15))</f>
        <v>0</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10</v>
      </c>
      <c r="H13" s="42">
        <f ca="1">IF(($G$15+$K$15)=0,0,G13/($G$15+$K$15))</f>
        <v>0.1111111111111111</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80</v>
      </c>
      <c r="H14" s="42">
        <f ca="1">IF(($G$15+$K$15)=0,0,G14/($G$15+$K$15))</f>
        <v>0.88888888888888884</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90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https://www.visitmadrid.es/</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Crea tu itinerario</v>
      </c>
      <c r="C20" s="85" t="str" cm="1">
        <f t="array" ref="C20">IFERROR(INDEX('03.Muestra'!$F$8:$F$42,SMALL(IF("Página Web"='03.Muestra'!$D$8:$D$42,ROW('03.Muestra'!$F$8:$F$42)-MIN(ROW('03.Muestra'!$D$8:$D$42))+1,""),ROW()-18)),"")</f>
        <v>https://www.visitmadrid.es/crea-tu-itinerario</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https://www.visitmadrid.es/profesionales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hacer - Paisaje de la luz</v>
      </c>
      <c r="C22" s="85" t="str" cm="1">
        <f t="array" ref="C22">IFERROR(INDEX('03.Muestra'!$F$8:$F$42,SMALL(IF("Página Web"='03.Muestra'!$D$8:$D$42,ROW('03.Muestra'!$F$8:$F$42)-MIN(ROW('03.Muestra'!$D$8:$D$42))+1,""),ROW()-18)),"")</f>
        <v>https://www.visitmadrid.es/donde-ir/madrid-ciudad/paisaje-luz-paseo-arte-parque-retiro</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Dónde ir  - Aranjuez</v>
      </c>
      <c r="C23" s="85" t="str" cm="1">
        <f t="array" ref="C23">IFERROR(INDEX('03.Muestra'!$F$8:$F$42,SMALL(IF("Página Web"='03.Muestra'!$D$8:$D$42,ROW('03.Muestra'!$F$8:$F$42)-MIN(ROW('03.Muestra'!$D$8:$D$42))+1,""),ROW()-18)),"")</f>
        <v>https://www.visitmadrid.es/donde-ir/aranjuez</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Agenda</v>
      </c>
      <c r="C24" s="85" t="str" cm="1">
        <f t="array" ref="C24">IFERROR(INDEX('03.Muestra'!$F$8:$F$42,SMALL(IF("Página Web"='03.Muestra'!$D$8:$D$42,ROW('03.Muestra'!$F$8:$F$42)-MIN(ROW('03.Muestra'!$D$8:$D$42))+1,""),ROW()-18)),"")</f>
        <v>https://www.visitmadrid.es/agenda</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Planifica tu viaje - Accesibilidad</v>
      </c>
      <c r="C25" s="85" t="str" cm="1">
        <f t="array" ref="C25">IFERROR(INDEX('03.Muestra'!$F$8:$F$42,SMALL(IF("Página Web"='03.Muestra'!$D$8:$D$42,ROW('03.Muestra'!$F$8:$F$42)-MIN(ROW('03.Muestra'!$D$8:$D$42))+1,""),ROW()-18)),"")</f>
        <v>https://www.visitmadrid.es/planifica-tu-viaje/accesibilidad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https://www.visitmadrid.es/aviso-legal</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https://www.visitmadrid.es/accesibilidad-web</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Home - English</v>
      </c>
      <c r="C28" s="85" t="str" cm="1">
        <f t="array" ref="C28">IFERROR(INDEX('03.Muestra'!$F$8:$F$42,SMALL(IF("Página Web"='03.Muestra'!$D$8:$D$42,ROW('03.Muestra'!$F$8:$F$42)-MIN(ROW('03.Muestra'!$D$8:$D$42))+1,""),ROW()-18)),"")</f>
        <v>https://www.visitmadrid.es/en</v>
      </c>
      <c r="D28" s="99" t="s">
        <v>104</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https://www.visitmadrid.es/</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Crea tu itinerario</v>
      </c>
      <c r="C58" s="85" t="str" cm="1">
        <f t="array" ref="C58">IFERROR(INDEX('03.Muestra'!$F$8:$F$42,SMALL(IF("Página Web"='03.Muestra'!$D$8:$D$42,ROW('03.Muestra'!$F$8:$F$42)-MIN(ROW('03.Muestra'!$D$8:$D$42))+1,""),ROW()-56)),"")</f>
        <v>https://www.visitmadrid.es/crea-tu-itinerario</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https://www.visitmadrid.es/profesionales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hacer - Paisaje de la luz</v>
      </c>
      <c r="C60" s="85" t="str" cm="1">
        <f t="array" ref="C60">IFERROR(INDEX('03.Muestra'!$F$8:$F$42,SMALL(IF("Página Web"='03.Muestra'!$D$8:$D$42,ROW('03.Muestra'!$F$8:$F$42)-MIN(ROW('03.Muestra'!$D$8:$D$42))+1,""),ROW()-56)),"")</f>
        <v>https://www.visitmadrid.es/donde-ir/madrid-ciudad/paisaje-luz-paseo-arte-parque-retiro</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Dónde ir  - Aranjuez</v>
      </c>
      <c r="C61" s="85" t="str" cm="1">
        <f t="array" ref="C61">IFERROR(INDEX('03.Muestra'!$F$8:$F$42,SMALL(IF("Página Web"='03.Muestra'!$D$8:$D$42,ROW('03.Muestra'!$F$8:$F$42)-MIN(ROW('03.Muestra'!$D$8:$D$42))+1,""),ROW()-56)),"")</f>
        <v>https://www.visitmadrid.es/donde-ir/aranjuez</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Agenda</v>
      </c>
      <c r="C62" s="85" t="str" cm="1">
        <f t="array" ref="C62">IFERROR(INDEX('03.Muestra'!$F$8:$F$42,SMALL(IF("Página Web"='03.Muestra'!$D$8:$D$42,ROW('03.Muestra'!$F$8:$F$42)-MIN(ROW('03.Muestra'!$D$8:$D$42))+1,""),ROW()-56)),"")</f>
        <v>https://www.visitmadrid.es/agenda</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Planifica tu viaje - Accesibilidad</v>
      </c>
      <c r="C63" s="85" t="str" cm="1">
        <f t="array" ref="C63">IFERROR(INDEX('03.Muestra'!$F$8:$F$42,SMALL(IF("Página Web"='03.Muestra'!$D$8:$D$42,ROW('03.Muestra'!$F$8:$F$42)-MIN(ROW('03.Muestra'!$D$8:$D$42))+1,""),ROW()-56)),"")</f>
        <v>https://www.visitmadrid.es/planifica-tu-viaje/accesibilidad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https://www.visitmadrid.es/aviso-legal</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https://www.visitmadrid.es/accesibilidad-web</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Home - English</v>
      </c>
      <c r="C66" s="85" t="str" cm="1">
        <f t="array" ref="C66">IFERROR(INDEX('03.Muestra'!$F$8:$F$42,SMALL(IF("Página Web"='03.Muestra'!$D$8:$D$42,ROW('03.Muestra'!$F$8:$F$42)-MIN(ROW('03.Muestra'!$D$8:$D$42))+1,""),ROW()-56)),"")</f>
        <v>https://www.visitmadrid.es/en</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https://www.visitmadrid.es/</v>
      </c>
      <c r="D95" s="99" t="s">
        <v>94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Crea tu itinerario</v>
      </c>
      <c r="C96" s="85" t="str" cm="1">
        <f t="array" ref="C96">IFERROR(INDEX('03.Muestra'!$F$8:$F$42,SMALL(IF("Página Web"='03.Muestra'!$D$8:$D$42,ROW('03.Muestra'!$F$8:$F$42)-MIN(ROW('03.Muestra'!$D$8:$D$42))+1,""),ROW()-94)),"")</f>
        <v>https://www.visitmadrid.es/crea-tu-itinerario</v>
      </c>
      <c r="D96" s="99" t="s">
        <v>94</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10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https://www.visitmadrid.es/profesionales</v>
      </c>
      <c r="D97" s="99" t="s">
        <v>94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hacer - Paisaje de la luz</v>
      </c>
      <c r="C98" s="85" t="str" cm="1">
        <f t="array" ref="C98">IFERROR(INDEX('03.Muestra'!$F$8:$F$42,SMALL(IF("Página Web"='03.Muestra'!$D$8:$D$42,ROW('03.Muestra'!$F$8:$F$42)-MIN(ROW('03.Muestra'!$D$8:$D$42))+1,""),ROW()-94)),"")</f>
        <v>https://www.visitmadrid.es/donde-ir/madrid-ciudad/paisaje-luz-paseo-arte-parque-retiro</v>
      </c>
      <c r="D98" s="99" t="s">
        <v>94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Dónde ir  - Aranjuez</v>
      </c>
      <c r="C99" s="85" t="str" cm="1">
        <f t="array" ref="C99">IFERROR(INDEX('03.Muestra'!$F$8:$F$42,SMALL(IF("Página Web"='03.Muestra'!$D$8:$D$42,ROW('03.Muestra'!$F$8:$F$42)-MIN(ROW('03.Muestra'!$D$8:$D$42))+1,""),ROW()-94)),"")</f>
        <v>https://www.visitmadrid.es/donde-ir/aranjuez</v>
      </c>
      <c r="D99" s="99" t="s">
        <v>94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Agenda</v>
      </c>
      <c r="C100" s="85" t="str" cm="1">
        <f t="array" ref="C100">IFERROR(INDEX('03.Muestra'!$F$8:$F$42,SMALL(IF("Página Web"='03.Muestra'!$D$8:$D$42,ROW('03.Muestra'!$F$8:$F$42)-MIN(ROW('03.Muestra'!$D$8:$D$42))+1,""),ROW()-94)),"")</f>
        <v>https://www.visitmadrid.es/agenda</v>
      </c>
      <c r="D100" s="99" t="s">
        <v>94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Planifica tu viaje - Accesibilidad</v>
      </c>
      <c r="C101" s="85" t="str" cm="1">
        <f t="array" ref="C101">IFERROR(INDEX('03.Muestra'!$F$8:$F$42,SMALL(IF("Página Web"='03.Muestra'!$D$8:$D$42,ROW('03.Muestra'!$F$8:$F$42)-MIN(ROW('03.Muestra'!$D$8:$D$42))+1,""),ROW()-94)),"")</f>
        <v>https://www.visitmadrid.es/planifica-tu-viaje/accesibilidad</v>
      </c>
      <c r="D101" s="99" t="s">
        <v>94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https://www.visitmadrid.es/aviso-legal</v>
      </c>
      <c r="D102" s="99" t="s">
        <v>94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https://www.visitmadrid.es/accesibilidad-web</v>
      </c>
      <c r="D103" s="99" t="s">
        <v>94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Home - English</v>
      </c>
      <c r="C104" s="85" t="str" cm="1">
        <f t="array" ref="C104">IFERROR(INDEX('03.Muestra'!$F$8:$F$42,SMALL(IF("Página Web"='03.Muestra'!$D$8:$D$42,ROW('03.Muestra'!$F$8:$F$42)-MIN(ROW('03.Muestra'!$D$8:$D$42))+1,""),ROW()-94)),"")</f>
        <v>https://www.visitmadrid.es/en</v>
      </c>
      <c r="D104" s="99" t="s">
        <v>94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https://www.visitmadrid.es/</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Crea tu itinerario</v>
      </c>
      <c r="C134" s="85" t="str" cm="1">
        <f t="array" ref="C134">IFERROR(INDEX('03.Muestra'!$F$8:$F$42,SMALL(IF("Página Web"='03.Muestra'!$D$8:$D$42,ROW('03.Muestra'!$F$8:$F$42)-MIN(ROW('03.Muestra'!$D$8:$D$42))+1,""),ROW()-132)),"")</f>
        <v>https://www.visitmadrid.es/crea-tu-itinerario</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https://www.visitmadrid.es/profesionales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hacer - Paisaje de la luz</v>
      </c>
      <c r="C136" s="85" t="str" cm="1">
        <f t="array" ref="C136">IFERROR(INDEX('03.Muestra'!$F$8:$F$42,SMALL(IF("Página Web"='03.Muestra'!$D$8:$D$42,ROW('03.Muestra'!$F$8:$F$42)-MIN(ROW('03.Muestra'!$D$8:$D$42))+1,""),ROW()-132)),"")</f>
        <v>https://www.visitmadrid.es/donde-ir/madrid-ciudad/paisaje-luz-paseo-arte-parque-retiro</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Dónde ir  - Aranjuez</v>
      </c>
      <c r="C137" s="85" t="str" cm="1">
        <f t="array" ref="C137">IFERROR(INDEX('03.Muestra'!$F$8:$F$42,SMALL(IF("Página Web"='03.Muestra'!$D$8:$D$42,ROW('03.Muestra'!$F$8:$F$42)-MIN(ROW('03.Muestra'!$D$8:$D$42))+1,""),ROW()-132)),"")</f>
        <v>https://www.visitmadrid.es/donde-ir/aranjuez</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Agenda</v>
      </c>
      <c r="C138" s="85" t="str" cm="1">
        <f t="array" ref="C138">IFERROR(INDEX('03.Muestra'!$F$8:$F$42,SMALL(IF("Página Web"='03.Muestra'!$D$8:$D$42,ROW('03.Muestra'!$F$8:$F$42)-MIN(ROW('03.Muestra'!$D$8:$D$42))+1,""),ROW()-132)),"")</f>
        <v>https://www.visitmadrid.es/agenda</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Planifica tu viaje - Accesibilidad</v>
      </c>
      <c r="C139" s="85" t="str" cm="1">
        <f t="array" ref="C139">IFERROR(INDEX('03.Muestra'!$F$8:$F$42,SMALL(IF("Página Web"='03.Muestra'!$D$8:$D$42,ROW('03.Muestra'!$F$8:$F$42)-MIN(ROW('03.Muestra'!$D$8:$D$42))+1,""),ROW()-132)),"")</f>
        <v>https://www.visitmadrid.es/planifica-tu-viaje/accesibilidad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https://www.visitmadrid.es/aviso-legal</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https://www.visitmadrid.es/accesibilidad-web</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Home - English</v>
      </c>
      <c r="C142" s="85" t="str" cm="1">
        <f t="array" ref="C142">IFERROR(INDEX('03.Muestra'!$F$8:$F$42,SMALL(IF("Página Web"='03.Muestra'!$D$8:$D$42,ROW('03.Muestra'!$F$8:$F$42)-MIN(ROW('03.Muestra'!$D$8:$D$42))+1,""),ROW()-132)),"")</f>
        <v>https://www.visitmadrid.es/en</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https://www.visitmadrid.es/</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Crea tu itinerario</v>
      </c>
      <c r="C172" s="85" t="str" cm="1">
        <f t="array" ref="C172">IFERROR(INDEX('03.Muestra'!$F$8:$F$42,SMALL(IF("Página Web"='03.Muestra'!$D$8:$D$42,ROW('03.Muestra'!$F$8:$F$42)-MIN(ROW('03.Muestra'!$D$8:$D$42))+1,""),ROW()-170)),"")</f>
        <v>https://www.visitmadrid.es/crea-tu-itinerario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https://www.visitmadrid.es/profesionales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hacer - Paisaje de la luz</v>
      </c>
      <c r="C174" s="85" t="str" cm="1">
        <f t="array" ref="C174">IFERROR(INDEX('03.Muestra'!$F$8:$F$42,SMALL(IF("Página Web"='03.Muestra'!$D$8:$D$42,ROW('03.Muestra'!$F$8:$F$42)-MIN(ROW('03.Muestra'!$D$8:$D$42))+1,""),ROW()-170)),"")</f>
        <v>https://www.visitmadrid.es/donde-ir/madrid-ciudad/paisaje-luz-paseo-arte-parque-retiro</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Dónde ir  - Aranjuez</v>
      </c>
      <c r="C175" s="85" t="str" cm="1">
        <f t="array" ref="C175">IFERROR(INDEX('03.Muestra'!$F$8:$F$42,SMALL(IF("Página Web"='03.Muestra'!$D$8:$D$42,ROW('03.Muestra'!$F$8:$F$42)-MIN(ROW('03.Muestra'!$D$8:$D$42))+1,""),ROW()-170)),"")</f>
        <v>https://www.visitmadrid.es/donde-ir/aranjuez</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Agenda</v>
      </c>
      <c r="C176" s="85" t="str" cm="1">
        <f t="array" ref="C176">IFERROR(INDEX('03.Muestra'!$F$8:$F$42,SMALL(IF("Página Web"='03.Muestra'!$D$8:$D$42,ROW('03.Muestra'!$F$8:$F$42)-MIN(ROW('03.Muestra'!$D$8:$D$42))+1,""),ROW()-170)),"")</f>
        <v>https://www.visitmadrid.es/agenda</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Planifica tu viaje - Accesibilidad</v>
      </c>
      <c r="C177" s="85" t="str" cm="1">
        <f t="array" ref="C177">IFERROR(INDEX('03.Muestra'!$F$8:$F$42,SMALL(IF("Página Web"='03.Muestra'!$D$8:$D$42,ROW('03.Muestra'!$F$8:$F$42)-MIN(ROW('03.Muestra'!$D$8:$D$42))+1,""),ROW()-170)),"")</f>
        <v>https://www.visitmadrid.es/planifica-tu-viaje/accesibilidad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https://www.visitmadrid.es/aviso-legal</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https://www.visitmadrid.es/accesibilidad-web</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Home - English</v>
      </c>
      <c r="C180" s="85" t="str" cm="1">
        <f t="array" ref="C180">IFERROR(INDEX('03.Muestra'!$F$8:$F$42,SMALL(IF("Página Web"='03.Muestra'!$D$8:$D$42,ROW('03.Muestra'!$F$8:$F$42)-MIN(ROW('03.Muestra'!$D$8:$D$42))+1,""),ROW()-170)),"")</f>
        <v>https://www.visitmadrid.es/en</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https://www.visitmadrid.es/</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Crea tu itinerario</v>
      </c>
      <c r="C210" s="85" t="str" cm="1">
        <f t="array" ref="C210">IFERROR(INDEX('03.Muestra'!$F$8:$F$42,SMALL(IF("Página Web"='03.Muestra'!$D$8:$D$42,ROW('03.Muestra'!$F$8:$F$42)-MIN(ROW('03.Muestra'!$D$8:$D$42))+1,""),ROW()-208)),"")</f>
        <v>https://www.visitmadrid.es/crea-tu-itinerario</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https://www.visitmadrid.es/profesionales</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Qué hacer - Paisaje de la luz</v>
      </c>
      <c r="C212" s="85" t="str" cm="1">
        <f t="array" ref="C212">IFERROR(INDEX('03.Muestra'!$F$8:$F$42,SMALL(IF("Página Web"='03.Muestra'!$D$8:$D$42,ROW('03.Muestra'!$F$8:$F$42)-MIN(ROW('03.Muestra'!$D$8:$D$42))+1,""),ROW()-208)),"")</f>
        <v>https://www.visitmadrid.es/donde-ir/madrid-ciudad/paisaje-luz-paseo-arte-parque-retiro</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Dónde ir  - Aranjuez</v>
      </c>
      <c r="C213" s="85" t="str" cm="1">
        <f t="array" ref="C213">IFERROR(INDEX('03.Muestra'!$F$8:$F$42,SMALL(IF("Página Web"='03.Muestra'!$D$8:$D$42,ROW('03.Muestra'!$F$8:$F$42)-MIN(ROW('03.Muestra'!$D$8:$D$42))+1,""),ROW()-208)),"")</f>
        <v>https://www.visitmadrid.es/donde-ir/aranjuez</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Agenda</v>
      </c>
      <c r="C214" s="85" t="str" cm="1">
        <f t="array" ref="C214">IFERROR(INDEX('03.Muestra'!$F$8:$F$42,SMALL(IF("Página Web"='03.Muestra'!$D$8:$D$42,ROW('03.Muestra'!$F$8:$F$42)-MIN(ROW('03.Muestra'!$D$8:$D$42))+1,""),ROW()-208)),"")</f>
        <v>https://www.visitmadrid.es/agenda</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Planifica tu viaje - Accesibilidad</v>
      </c>
      <c r="C215" s="85" t="str" cm="1">
        <f t="array" ref="C215">IFERROR(INDEX('03.Muestra'!$F$8:$F$42,SMALL(IF("Página Web"='03.Muestra'!$D$8:$D$42,ROW('03.Muestra'!$F$8:$F$42)-MIN(ROW('03.Muestra'!$D$8:$D$42))+1,""),ROW()-208)),"")</f>
        <v>https://www.visitmadrid.es/planifica-tu-viaje/accesibilidad</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https://www.visitmadrid.es/aviso-legal</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https://www.visitmadrid.es/accesibilidad-web</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Home - English</v>
      </c>
      <c r="C218" s="85" t="str" cm="1">
        <f t="array" ref="C218">IFERROR(INDEX('03.Muestra'!$F$8:$F$42,SMALL(IF("Página Web"='03.Muestra'!$D$8:$D$42,ROW('03.Muestra'!$F$8:$F$42)-MIN(ROW('03.Muestra'!$D$8:$D$42))+1,""),ROW()-208)),"")</f>
        <v>https://www.visitmadrid.es/en</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https://www.visitmadrid.es/</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Crea tu itinerario</v>
      </c>
      <c r="C248" s="85" t="str" cm="1">
        <f t="array" ref="C248">IFERROR(INDEX('03.Muestra'!$F$8:$F$42,SMALL(IF("Página Web"='03.Muestra'!$D$8:$D$42,ROW('03.Muestra'!$F$8:$F$42)-MIN(ROW('03.Muestra'!$D$8:$D$42))+1,""),ROW()-246)),"")</f>
        <v>https://www.visitmadrid.es/crea-tu-itinerario</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https://www.visitmadrid.es/profesionales</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Qué hacer - Paisaje de la luz</v>
      </c>
      <c r="C250" s="85" t="str" cm="1">
        <f t="array" ref="C250">IFERROR(INDEX('03.Muestra'!$F$8:$F$42,SMALL(IF("Página Web"='03.Muestra'!$D$8:$D$42,ROW('03.Muestra'!$F$8:$F$42)-MIN(ROW('03.Muestra'!$D$8:$D$42))+1,""),ROW()-246)),"")</f>
        <v>https://www.visitmadrid.es/donde-ir/madrid-ciudad/paisaje-luz-paseo-arte-parque-retiro</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Dónde ir  - Aranjuez</v>
      </c>
      <c r="C251" s="85" t="str" cm="1">
        <f t="array" ref="C251">IFERROR(INDEX('03.Muestra'!$F$8:$F$42,SMALL(IF("Página Web"='03.Muestra'!$D$8:$D$42,ROW('03.Muestra'!$F$8:$F$42)-MIN(ROW('03.Muestra'!$D$8:$D$42))+1,""),ROW()-246)),"")</f>
        <v>https://www.visitmadrid.es/donde-ir/aranjuez</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Agenda</v>
      </c>
      <c r="C252" s="85" t="str" cm="1">
        <f t="array" ref="C252">IFERROR(INDEX('03.Muestra'!$F$8:$F$42,SMALL(IF("Página Web"='03.Muestra'!$D$8:$D$42,ROW('03.Muestra'!$F$8:$F$42)-MIN(ROW('03.Muestra'!$D$8:$D$42))+1,""),ROW()-246)),"")</f>
        <v>https://www.visitmadrid.es/agenda</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Planifica tu viaje - Accesibilidad</v>
      </c>
      <c r="C253" s="85" t="str" cm="1">
        <f t="array" ref="C253">IFERROR(INDEX('03.Muestra'!$F$8:$F$42,SMALL(IF("Página Web"='03.Muestra'!$D$8:$D$42,ROW('03.Muestra'!$F$8:$F$42)-MIN(ROW('03.Muestra'!$D$8:$D$42))+1,""),ROW()-246)),"")</f>
        <v>https://www.visitmadrid.es/planifica-tu-viaje/accesibilidad</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https://www.visitmadrid.es/aviso-legal</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https://www.visitmadrid.es/accesibilidad-web</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Home - English</v>
      </c>
      <c r="C256" s="85" t="str" cm="1">
        <f t="array" ref="C256">IFERROR(INDEX('03.Muestra'!$F$8:$F$42,SMALL(IF("Página Web"='03.Muestra'!$D$8:$D$42,ROW('03.Muestra'!$F$8:$F$42)-MIN(ROW('03.Muestra'!$D$8:$D$42))+1,""),ROW()-246)),"")</f>
        <v>https://www.visitmadrid.es/en</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https://www.visitmadrid.es/</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Crea tu itinerario</v>
      </c>
      <c r="C286" s="85" t="str" cm="1">
        <f t="array" ref="C286">IFERROR(INDEX('03.Muestra'!$F$8:$F$42,SMALL(IF("Página Web"='03.Muestra'!$D$8:$D$42,ROW('03.Muestra'!$F$8:$F$42)-MIN(ROW('03.Muestra'!$D$8:$D$42))+1,""),ROW()-284)),"")</f>
        <v>https://www.visitmadrid.es/crea-tu-itinerario</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https://www.visitmadrid.es/profesionales</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Qué hacer - Paisaje de la luz</v>
      </c>
      <c r="C288" s="85" t="str" cm="1">
        <f t="array" ref="C288">IFERROR(INDEX('03.Muestra'!$F$8:$F$42,SMALL(IF("Página Web"='03.Muestra'!$D$8:$D$42,ROW('03.Muestra'!$F$8:$F$42)-MIN(ROW('03.Muestra'!$D$8:$D$42))+1,""),ROW()-284)),"")</f>
        <v>https://www.visitmadrid.es/donde-ir/madrid-ciudad/paisaje-luz-paseo-arte-parque-retiro</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Dónde ir  - Aranjuez</v>
      </c>
      <c r="C289" s="85" t="str" cm="1">
        <f t="array" ref="C289">IFERROR(INDEX('03.Muestra'!$F$8:$F$42,SMALL(IF("Página Web"='03.Muestra'!$D$8:$D$42,ROW('03.Muestra'!$F$8:$F$42)-MIN(ROW('03.Muestra'!$D$8:$D$42))+1,""),ROW()-284)),"")</f>
        <v>https://www.visitmadrid.es/donde-ir/aranjuez</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Agenda</v>
      </c>
      <c r="C290" s="85" t="str" cm="1">
        <f t="array" ref="C290">IFERROR(INDEX('03.Muestra'!$F$8:$F$42,SMALL(IF("Página Web"='03.Muestra'!$D$8:$D$42,ROW('03.Muestra'!$F$8:$F$42)-MIN(ROW('03.Muestra'!$D$8:$D$42))+1,""),ROW()-284)),"")</f>
        <v>https://www.visitmadrid.es/agenda</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Planifica tu viaje - Accesibilidad</v>
      </c>
      <c r="C291" s="85" t="str" cm="1">
        <f t="array" ref="C291">IFERROR(INDEX('03.Muestra'!$F$8:$F$42,SMALL(IF("Página Web"='03.Muestra'!$D$8:$D$42,ROW('03.Muestra'!$F$8:$F$42)-MIN(ROW('03.Muestra'!$D$8:$D$42))+1,""),ROW()-284)),"")</f>
        <v>https://www.visitmadrid.es/planifica-tu-viaje/accesibilidad</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https://www.visitmadrid.es/aviso-legal</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https://www.visitmadrid.es/accesibilidad-web</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Home - English</v>
      </c>
      <c r="C294" s="85" t="str" cm="1">
        <f t="array" ref="C294">IFERROR(INDEX('03.Muestra'!$F$8:$F$42,SMALL(IF("Página Web"='03.Muestra'!$D$8:$D$42,ROW('03.Muestra'!$F$8:$F$42)-MIN(ROW('03.Muestra'!$D$8:$D$42))+1,""),ROW()-284)),"")</f>
        <v>https://www.visitmadrid.es/en</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https://www.visitmadrid.es/</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Crea tu itinerario</v>
      </c>
      <c r="C324" s="85" t="str" cm="1">
        <f t="array" ref="C324">IFERROR(INDEX('03.Muestra'!$F$8:$F$42,SMALL(IF("Página Web"='03.Muestra'!$D$8:$D$42,ROW('03.Muestra'!$F$8:$F$42)-MIN(ROW('03.Muestra'!$D$8:$D$42))+1,""),ROW()-322)),"")</f>
        <v>https://www.visitmadrid.es/crea-tu-itinerario</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https://www.visitmadrid.es/profesionales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Qué hacer - Paisaje de la luz</v>
      </c>
      <c r="C326" s="85" t="str" cm="1">
        <f t="array" ref="C326">IFERROR(INDEX('03.Muestra'!$F$8:$F$42,SMALL(IF("Página Web"='03.Muestra'!$D$8:$D$42,ROW('03.Muestra'!$F$8:$F$42)-MIN(ROW('03.Muestra'!$D$8:$D$42))+1,""),ROW()-322)),"")</f>
        <v>https://www.visitmadrid.es/donde-ir/madrid-ciudad/paisaje-luz-paseo-arte-parque-retiro</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Dónde ir  - Aranjuez</v>
      </c>
      <c r="C327" s="85" t="str" cm="1">
        <f t="array" ref="C327">IFERROR(INDEX('03.Muestra'!$F$8:$F$42,SMALL(IF("Página Web"='03.Muestra'!$D$8:$D$42,ROW('03.Muestra'!$F$8:$F$42)-MIN(ROW('03.Muestra'!$D$8:$D$42))+1,""),ROW()-322)),"")</f>
        <v>https://www.visitmadrid.es/donde-ir/aranjuez</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Agenda</v>
      </c>
      <c r="C328" s="85" t="str" cm="1">
        <f t="array" ref="C328">IFERROR(INDEX('03.Muestra'!$F$8:$F$42,SMALL(IF("Página Web"='03.Muestra'!$D$8:$D$42,ROW('03.Muestra'!$F$8:$F$42)-MIN(ROW('03.Muestra'!$D$8:$D$42))+1,""),ROW()-322)),"")</f>
        <v>https://www.visitmadrid.es/agenda</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Planifica tu viaje - Accesibilidad</v>
      </c>
      <c r="C329" s="85" t="str" cm="1">
        <f t="array" ref="C329">IFERROR(INDEX('03.Muestra'!$F$8:$F$42,SMALL(IF("Página Web"='03.Muestra'!$D$8:$D$42,ROW('03.Muestra'!$F$8:$F$42)-MIN(ROW('03.Muestra'!$D$8:$D$42))+1,""),ROW()-322)),"")</f>
        <v>https://www.visitmadrid.es/planifica-tu-viaje/accesibilidad</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https://www.visitmadrid.es/aviso-legal</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https://www.visitmadrid.es/accesibilidad-web</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Home - English</v>
      </c>
      <c r="C332" s="85" t="str" cm="1">
        <f t="array" ref="C332">IFERROR(INDEX('03.Muestra'!$F$8:$F$42,SMALL(IF("Página Web"='03.Muestra'!$D$8:$D$42,ROW('03.Muestra'!$F$8:$F$42)-MIN(ROW('03.Muestra'!$D$8:$D$42))+1,""),ROW()-322)),"")</f>
        <v>https://www.visitmadrid.es/en</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expression" dxfId="1013" priority="84" stopIfTrue="1">
      <formula>ISBLANK(D19)</formula>
    </cfRule>
    <cfRule type="cellIs" dxfId="1012" priority="89" stopIfTrue="1" operator="equal">
      <formula>"N/D"</formula>
    </cfRule>
    <cfRule type="cellIs" dxfId="1011" priority="88" stopIfTrue="1" operator="equal">
      <formula>"N/T"</formula>
    </cfRule>
    <cfRule type="cellIs" dxfId="1010" priority="87" stopIfTrue="1" operator="equal">
      <formula>"N/A"</formula>
    </cfRule>
    <cfRule type="cellIs" dxfId="1009" priority="85" stopIfTrue="1" operator="equal">
      <formula>"Pasa"</formula>
    </cfRule>
    <cfRule type="cellIs" dxfId="1008" priority="83" stopIfTrue="1" operator="equal">
      <formula>"-"</formula>
    </cfRule>
    <cfRule type="cellIs" dxfId="1007" priority="86" stopIfTrue="1" operator="equal">
      <formula>"Falla"</formula>
    </cfRule>
  </conditionalFormatting>
  <conditionalFormatting sqref="D57:D91">
    <cfRule type="cellIs" dxfId="1006" priority="76" stopIfTrue="1" operator="equal">
      <formula>"-"</formula>
    </cfRule>
    <cfRule type="cellIs" dxfId="1005" priority="82" stopIfTrue="1" operator="equal">
      <formula>"N/D"</formula>
    </cfRule>
    <cfRule type="cellIs" dxfId="1004" priority="81" stopIfTrue="1" operator="equal">
      <formula>"N/T"</formula>
    </cfRule>
    <cfRule type="cellIs" dxfId="1003" priority="80" stopIfTrue="1" operator="equal">
      <formula>"N/A"</formula>
    </cfRule>
    <cfRule type="cellIs" dxfId="1002" priority="78" stopIfTrue="1" operator="equal">
      <formula>"Pasa"</formula>
    </cfRule>
    <cfRule type="cellIs" dxfId="1001" priority="79" stopIfTrue="1" operator="equal">
      <formula>"Falla"</formula>
    </cfRule>
    <cfRule type="expression" dxfId="1000" priority="77" stopIfTrue="1">
      <formula>ISBLANK(D57)</formula>
    </cfRule>
  </conditionalFormatting>
  <conditionalFormatting sqref="D95:D129">
    <cfRule type="cellIs" dxfId="999" priority="71" stopIfTrue="1" operator="equal">
      <formula>"Pasa"</formula>
    </cfRule>
    <cfRule type="cellIs" dxfId="998" priority="72" stopIfTrue="1" operator="equal">
      <formula>"Falla"</formula>
    </cfRule>
    <cfRule type="cellIs" dxfId="997" priority="73" stopIfTrue="1" operator="equal">
      <formula>"N/A"</formula>
    </cfRule>
    <cfRule type="cellIs" dxfId="996" priority="74" stopIfTrue="1" operator="equal">
      <formula>"N/T"</formula>
    </cfRule>
    <cfRule type="cellIs" dxfId="995" priority="75" stopIfTrue="1" operator="equal">
      <formula>"N/D"</formula>
    </cfRule>
    <cfRule type="expression" dxfId="994" priority="70" stopIfTrue="1">
      <formula>ISBLANK(D95)</formula>
    </cfRule>
    <cfRule type="cellIs" dxfId="993" priority="69" stopIfTrue="1" operator="equal">
      <formula>"-"</formula>
    </cfRule>
  </conditionalFormatting>
  <conditionalFormatting sqref="D133:D167">
    <cfRule type="cellIs" dxfId="992" priority="33" stopIfTrue="1" operator="equal">
      <formula>"N/D"</formula>
    </cfRule>
    <cfRule type="cellIs" dxfId="991" priority="29" stopIfTrue="1" operator="equal">
      <formula>"Pasa"</formula>
    </cfRule>
    <cfRule type="cellIs" dxfId="990" priority="30" stopIfTrue="1" operator="equal">
      <formula>"Falla"</formula>
    </cfRule>
    <cfRule type="cellIs" dxfId="989" priority="31" stopIfTrue="1" operator="equal">
      <formula>"N/A"</formula>
    </cfRule>
    <cfRule type="cellIs" dxfId="988" priority="32" stopIfTrue="1" operator="equal">
      <formula>"N/T"</formula>
    </cfRule>
    <cfRule type="cellIs" dxfId="987" priority="27" stopIfTrue="1" operator="equal">
      <formula>"-"</formula>
    </cfRule>
    <cfRule type="expression" dxfId="986" priority="28" stopIfTrue="1">
      <formula>ISBLANK(D133)</formula>
    </cfRule>
  </conditionalFormatting>
  <conditionalFormatting sqref="D171:D205">
    <cfRule type="cellIs" dxfId="985" priority="18" stopIfTrue="1" operator="equal">
      <formula>"N/T"</formula>
    </cfRule>
    <cfRule type="cellIs" dxfId="984" priority="16" stopIfTrue="1" operator="equal">
      <formula>"Falla"</formula>
    </cfRule>
    <cfRule type="cellIs" dxfId="983" priority="15" stopIfTrue="1" operator="equal">
      <formula>"Pasa"</formula>
    </cfRule>
    <cfRule type="expression" dxfId="982" priority="14" stopIfTrue="1">
      <formula>ISBLANK(D171)</formula>
    </cfRule>
    <cfRule type="cellIs" dxfId="981" priority="13" stopIfTrue="1" operator="equal">
      <formula>"-"</formula>
    </cfRule>
    <cfRule type="cellIs" dxfId="980" priority="17" stopIfTrue="1" operator="equal">
      <formula>"N/A"</formula>
    </cfRule>
    <cfRule type="cellIs" dxfId="979" priority="19" stopIfTrue="1" operator="equal">
      <formula>"N/D"</formula>
    </cfRule>
  </conditionalFormatting>
  <conditionalFormatting sqref="D209:D243">
    <cfRule type="cellIs" dxfId="978" priority="65" stopIfTrue="1" operator="equal">
      <formula>"Falla"</formula>
    </cfRule>
    <cfRule type="cellIs" dxfId="977" priority="68" stopIfTrue="1" operator="equal">
      <formula>"N/D"</formula>
    </cfRule>
    <cfRule type="cellIs" dxfId="976" priority="67" stopIfTrue="1" operator="equal">
      <formula>"N/T"</formula>
    </cfRule>
    <cfRule type="cellIs" dxfId="975" priority="66" stopIfTrue="1" operator="equal">
      <formula>"N/A"</formula>
    </cfRule>
    <cfRule type="cellIs" dxfId="974" priority="64" stopIfTrue="1" operator="equal">
      <formula>"Pasa"</formula>
    </cfRule>
    <cfRule type="expression" dxfId="973" priority="63" stopIfTrue="1">
      <formula>ISBLANK(D209)</formula>
    </cfRule>
    <cfRule type="cellIs" dxfId="972" priority="62" stopIfTrue="1" operator="equal">
      <formula>"-"</formula>
    </cfRule>
  </conditionalFormatting>
  <conditionalFormatting sqref="D247:D281">
    <cfRule type="cellIs" dxfId="971" priority="55" stopIfTrue="1" operator="equal">
      <formula>"-"</formula>
    </cfRule>
    <cfRule type="expression" dxfId="970" priority="56" stopIfTrue="1">
      <formula>ISBLANK(D247)</formula>
    </cfRule>
    <cfRule type="cellIs" dxfId="969" priority="57" stopIfTrue="1" operator="equal">
      <formula>"Pasa"</formula>
    </cfRule>
    <cfRule type="cellIs" dxfId="968" priority="58" stopIfTrue="1" operator="equal">
      <formula>"Falla"</formula>
    </cfRule>
    <cfRule type="cellIs" dxfId="967" priority="59" stopIfTrue="1" operator="equal">
      <formula>"N/A"</formula>
    </cfRule>
    <cfRule type="cellIs" dxfId="966" priority="60" stopIfTrue="1" operator="equal">
      <formula>"N/T"</formula>
    </cfRule>
    <cfRule type="cellIs" dxfId="965" priority="61" stopIfTrue="1" operator="equal">
      <formula>"N/D"</formula>
    </cfRule>
  </conditionalFormatting>
  <conditionalFormatting sqref="D285:D319">
    <cfRule type="cellIs" dxfId="964" priority="54" stopIfTrue="1" operator="equal">
      <formula>"N/D"</formula>
    </cfRule>
    <cfRule type="cellIs" dxfId="963" priority="53" stopIfTrue="1" operator="equal">
      <formula>"N/T"</formula>
    </cfRule>
    <cfRule type="cellIs" dxfId="962" priority="52" stopIfTrue="1" operator="equal">
      <formula>"N/A"</formula>
    </cfRule>
    <cfRule type="cellIs" dxfId="961" priority="51" stopIfTrue="1" operator="equal">
      <formula>"Falla"</formula>
    </cfRule>
    <cfRule type="cellIs" dxfId="960" priority="50" stopIfTrue="1" operator="equal">
      <formula>"Pasa"</formula>
    </cfRule>
    <cfRule type="expression" dxfId="959" priority="49" stopIfTrue="1">
      <formula>ISBLANK(D285)</formula>
    </cfRule>
    <cfRule type="cellIs" dxfId="958" priority="48" stopIfTrue="1" operator="equal">
      <formula>"-"</formula>
    </cfRule>
  </conditionalFormatting>
  <conditionalFormatting sqref="D323:D357">
    <cfRule type="cellIs" dxfId="957" priority="45" stopIfTrue="1" operator="equal">
      <formula>"N/A"</formula>
    </cfRule>
    <cfRule type="cellIs" dxfId="956" priority="47" stopIfTrue="1" operator="equal">
      <formula>"N/D"</formula>
    </cfRule>
    <cfRule type="cellIs" dxfId="955" priority="46" stopIfTrue="1" operator="equal">
      <formula>"N/T"</formula>
    </cfRule>
    <cfRule type="cellIs" dxfId="954" priority="44" stopIfTrue="1" operator="equal">
      <formula>"Falla"</formula>
    </cfRule>
    <cfRule type="cellIs" dxfId="953" priority="43" stopIfTrue="1" operator="equal">
      <formula>"Pasa"</formula>
    </cfRule>
    <cfRule type="expression" dxfId="952" priority="42" stopIfTrue="1">
      <formula>ISBLANK(D323)</formula>
    </cfRule>
    <cfRule type="cellIs" dxfId="951" priority="41" stopIfTrue="1" operator="equal">
      <formula>"-"</formula>
    </cfRule>
  </conditionalFormatting>
  <conditionalFormatting sqref="E19:E53 E57:E91 E95:E129 E209:E243 E247:E281 E285:E319 E323:E357">
    <cfRule type="cellIs" dxfId="950" priority="210" stopIfTrue="1" operator="equal">
      <formula>"ERR"</formula>
    </cfRule>
  </conditionalFormatting>
  <conditionalFormatting sqref="E133:E167">
    <cfRule type="cellIs" dxfId="949" priority="40" stopIfTrue="1" operator="equal">
      <formula>"ERR"</formula>
    </cfRule>
  </conditionalFormatting>
  <conditionalFormatting sqref="E171:E205">
    <cfRule type="cellIs" dxfId="948" priority="26" stopIfTrue="1" operator="equal">
      <formula>"ERR"</formula>
    </cfRule>
  </conditionalFormatting>
  <conditionalFormatting sqref="F19:J19 F57:J57 F95:J95 F133:J133 F171:J171 F209:J209 F247:J247 F285:J285 F323:J323">
    <cfRule type="expression" dxfId="947" priority="204" stopIfTrue="1">
      <formula>ISBLANK(F19)</formula>
    </cfRule>
    <cfRule type="cellIs" dxfId="946" priority="205" stopIfTrue="1" operator="equal">
      <formula>"Pasa"</formula>
    </cfRule>
    <cfRule type="cellIs" dxfId="945" priority="206" stopIfTrue="1" operator="equal">
      <formula>"Falla"</formula>
    </cfRule>
    <cfRule type="cellIs" dxfId="944" priority="207" stopIfTrue="1" operator="equal">
      <formula>"N/A"</formula>
    </cfRule>
    <cfRule type="cellIs" dxfId="943" priority="208" stopIfTrue="1" operator="equal">
      <formula>"N/T"</formula>
    </cfRule>
    <cfRule type="cellIs" dxfId="942" priority="209" stopIfTrue="1" operator="equal">
      <formula>"N/D"</formula>
    </cfRule>
  </conditionalFormatting>
  <conditionalFormatting sqref="K23:K24">
    <cfRule type="cellIs" dxfId="941" priority="6" stopIfTrue="1" operator="equal">
      <formula>"N/D"</formula>
    </cfRule>
    <cfRule type="cellIs" dxfId="940" priority="5" stopIfTrue="1" operator="equal">
      <formula>"N/T"</formula>
    </cfRule>
    <cfRule type="expression" dxfId="939" priority="1" stopIfTrue="1">
      <formula>ISBLANK(K23)</formula>
    </cfRule>
    <cfRule type="cellIs" dxfId="938" priority="4" stopIfTrue="1" operator="equal">
      <formula>"N/A"</formula>
    </cfRule>
    <cfRule type="cellIs" dxfId="937" priority="3" stopIfTrue="1" operator="equal">
      <formula>"Falla"</formula>
    </cfRule>
    <cfRule type="cellIs" dxfId="936"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914" zoomScale="117" zoomScaleNormal="117" workbookViewId="0">
      <selection activeCell="D1881" sqref="D1881:D1890"/>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213</v>
      </c>
      <c r="H12" s="42">
        <f ca="1">IF(($G$15+$K$15)=0,0,G12/($G$15+$K$15))</f>
        <v>0.42599999999999999</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121</v>
      </c>
      <c r="H13" s="42">
        <f ca="1">IF(($G$15+$K$15)=0,0,G13/($G$15+$K$15))</f>
        <v>0.24199999999999999</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166</v>
      </c>
      <c r="H14" s="42">
        <f ca="1">IF(($G$15+$K$15)=0,0,G14/($G$15+$K$15))</f>
        <v>0.33200000000000002</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https://www.visitmadrid.es/</v>
      </c>
      <c r="D19" s="99" t="s">
        <v>94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Crea tu itinerario</v>
      </c>
      <c r="C20" s="85" t="str" cm="1">
        <f t="array" ref="C20">IFERROR(INDEX('03.Muestra'!$F$8:$F$42,SMALL(IF("Página Web"='03.Muestra'!$D$8:$D$42,ROW('03.Muestra'!$F$8:$F$42)-MIN(ROW('03.Muestra'!$D$8:$D$42))+1,""),ROW()-18)),"")</f>
        <v>https://www.visitmadrid.es/crea-tu-itinerario</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9</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https://www.visitmadrid.es/profesionales</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hacer - Paisaje de la luz</v>
      </c>
      <c r="C22" s="85" t="str" cm="1">
        <f t="array" ref="C22">IFERROR(INDEX('03.Muestra'!$F$8:$F$42,SMALL(IF("Página Web"='03.Muestra'!$D$8:$D$42,ROW('03.Muestra'!$F$8:$F$42)-MIN(ROW('03.Muestra'!$D$8:$D$42))+1,""),ROW()-18)),"")</f>
        <v>https://www.visitmadrid.es/donde-ir/madrid-ciudad/paisaje-luz-paseo-arte-parque-retiro</v>
      </c>
      <c r="D22" s="99" t="s">
        <v>94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Dónde ir  - Aranjuez</v>
      </c>
      <c r="C23" s="85" t="str" cm="1">
        <f t="array" ref="C23">IFERROR(INDEX('03.Muestra'!$F$8:$F$42,SMALL(IF("Página Web"='03.Muestra'!$D$8:$D$42,ROW('03.Muestra'!$F$8:$F$42)-MIN(ROW('03.Muestra'!$D$8:$D$42))+1,""),ROW()-18)),"")</f>
        <v>https://www.visitmadrid.es/donde-ir/aranjuez</v>
      </c>
      <c r="D23" s="99" t="s">
        <v>94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Agenda</v>
      </c>
      <c r="C24" s="85" t="str" cm="1">
        <f t="array" ref="C24">IFERROR(INDEX('03.Muestra'!$F$8:$F$42,SMALL(IF("Página Web"='03.Muestra'!$D$8:$D$42,ROW('03.Muestra'!$F$8:$F$42)-MIN(ROW('03.Muestra'!$D$8:$D$42))+1,""),ROW()-18)),"")</f>
        <v>https://www.visitmadrid.es/agenda</v>
      </c>
      <c r="D24" s="99" t="s">
        <v>94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Planifica tu viaje - Accesibilidad</v>
      </c>
      <c r="C25" s="85" t="str" cm="1">
        <f t="array" ref="C25">IFERROR(INDEX('03.Muestra'!$F$8:$F$42,SMALL(IF("Página Web"='03.Muestra'!$D$8:$D$42,ROW('03.Muestra'!$F$8:$F$42)-MIN(ROW('03.Muestra'!$D$8:$D$42))+1,""),ROW()-18)),"")</f>
        <v>https://www.visitmadrid.es/planifica-tu-viaje/accesibilidad</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https://www.visitmadrid.es/aviso-legal</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https://www.visitmadrid.es/accesibilidad-web</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Home - English</v>
      </c>
      <c r="C28" s="85" t="str" cm="1">
        <f t="array" ref="C28">IFERROR(INDEX('03.Muestra'!$F$8:$F$42,SMALL(IF("Página Web"='03.Muestra'!$D$8:$D$42,ROW('03.Muestra'!$F$8:$F$42)-MIN(ROW('03.Muestra'!$D$8:$D$42))+1,""),ROW()-18)),"")</f>
        <v>https://www.visitmadrid.es/en</v>
      </c>
      <c r="D28" s="99" t="s">
        <v>94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https://www.visitmadrid.es/</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Crea tu itinerario</v>
      </c>
      <c r="C58" s="85" t="str" cm="1">
        <f t="array" ref="C58">IFERROR(INDEX('03.Muestra'!$F$8:$F$42,SMALL(IF("Página Web"='03.Muestra'!$D$8:$D$42,ROW('03.Muestra'!$F$8:$F$42)-MIN(ROW('03.Muestra'!$D$8:$D$42))+1,""),ROW()-56)),"")</f>
        <v>https://www.visitmadrid.es/crea-tu-itinerario</v>
      </c>
      <c r="D58" s="99" t="s">
        <v>104</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https://www.visitmadrid.es/profesionales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hacer - Paisaje de la luz</v>
      </c>
      <c r="C60" s="85" t="str" cm="1">
        <f t="array" ref="C60">IFERROR(INDEX('03.Muestra'!$F$8:$F$42,SMALL(IF("Página Web"='03.Muestra'!$D$8:$D$42,ROW('03.Muestra'!$F$8:$F$42)-MIN(ROW('03.Muestra'!$D$8:$D$42))+1,""),ROW()-56)),"")</f>
        <v>https://www.visitmadrid.es/donde-ir/madrid-ciudad/paisaje-luz-paseo-arte-parque-retiro</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Dónde ir  - Aranjuez</v>
      </c>
      <c r="C61" s="85" t="str" cm="1">
        <f t="array" ref="C61">IFERROR(INDEX('03.Muestra'!$F$8:$F$42,SMALL(IF("Página Web"='03.Muestra'!$D$8:$D$42,ROW('03.Muestra'!$F$8:$F$42)-MIN(ROW('03.Muestra'!$D$8:$D$42))+1,""),ROW()-56)),"")</f>
        <v>https://www.visitmadrid.es/donde-ir/aranjuez</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Agenda</v>
      </c>
      <c r="C62" s="85" t="str" cm="1">
        <f t="array" ref="C62">IFERROR(INDEX('03.Muestra'!$F$8:$F$42,SMALL(IF("Página Web"='03.Muestra'!$D$8:$D$42,ROW('03.Muestra'!$F$8:$F$42)-MIN(ROW('03.Muestra'!$D$8:$D$42))+1,""),ROW()-56)),"")</f>
        <v>https://www.visitmadrid.es/agenda</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Planifica tu viaje - Accesibilidad</v>
      </c>
      <c r="C63" s="85" t="str" cm="1">
        <f t="array" ref="C63">IFERROR(INDEX('03.Muestra'!$F$8:$F$42,SMALL(IF("Página Web"='03.Muestra'!$D$8:$D$42,ROW('03.Muestra'!$F$8:$F$42)-MIN(ROW('03.Muestra'!$D$8:$D$42))+1,""),ROW()-56)),"")</f>
        <v>https://www.visitmadrid.es/planifica-tu-viaje/accesibilidad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https://www.visitmadrid.es/aviso-legal</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https://www.visitmadrid.es/accesibilidad-web</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Home - English</v>
      </c>
      <c r="C66" s="85" t="str" cm="1">
        <f t="array" ref="C66">IFERROR(INDEX('03.Muestra'!$F$8:$F$42,SMALL(IF("Página Web"='03.Muestra'!$D$8:$D$42,ROW('03.Muestra'!$F$8:$F$42)-MIN(ROW('03.Muestra'!$D$8:$D$42))+1,""),ROW()-56)),"")</f>
        <v>https://www.visitmadrid.es/en</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https://www.visitmadrid.es/</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Crea tu itinerario</v>
      </c>
      <c r="C96" s="85" t="str" cm="1">
        <f t="array" ref="C96">IFERROR(INDEX('03.Muestra'!$F$8:$F$42,SMALL(IF("Página Web"='03.Muestra'!$D$8:$D$42,ROW('03.Muestra'!$F$8:$F$42)-MIN(ROW('03.Muestra'!$D$8:$D$42))+1,""),ROW()-94)),"")</f>
        <v>https://www.visitmadrid.es/crea-tu-itinerario</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https://www.visitmadrid.es/profesionales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hacer - Paisaje de la luz</v>
      </c>
      <c r="C98" s="85" t="str" cm="1">
        <f t="array" ref="C98">IFERROR(INDEX('03.Muestra'!$F$8:$F$42,SMALL(IF("Página Web"='03.Muestra'!$D$8:$D$42,ROW('03.Muestra'!$F$8:$F$42)-MIN(ROW('03.Muestra'!$D$8:$D$42))+1,""),ROW()-94)),"")</f>
        <v>https://www.visitmadrid.es/donde-ir/madrid-ciudad/paisaje-luz-paseo-arte-parque-retiro</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Dónde ir  - Aranjuez</v>
      </c>
      <c r="C99" s="85" t="str" cm="1">
        <f t="array" ref="C99">IFERROR(INDEX('03.Muestra'!$F$8:$F$42,SMALL(IF("Página Web"='03.Muestra'!$D$8:$D$42,ROW('03.Muestra'!$F$8:$F$42)-MIN(ROW('03.Muestra'!$D$8:$D$42))+1,""),ROW()-94)),"")</f>
        <v>https://www.visitmadrid.es/donde-ir/aranjuez</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Agenda</v>
      </c>
      <c r="C100" s="85" t="str" cm="1">
        <f t="array" ref="C100">IFERROR(INDEX('03.Muestra'!$F$8:$F$42,SMALL(IF("Página Web"='03.Muestra'!$D$8:$D$42,ROW('03.Muestra'!$F$8:$F$42)-MIN(ROW('03.Muestra'!$D$8:$D$42))+1,""),ROW()-94)),"")</f>
        <v>https://www.visitmadrid.es/agenda</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Planifica tu viaje - Accesibilidad</v>
      </c>
      <c r="C101" s="85" t="str" cm="1">
        <f t="array" ref="C101">IFERROR(INDEX('03.Muestra'!$F$8:$F$42,SMALL(IF("Página Web"='03.Muestra'!$D$8:$D$42,ROW('03.Muestra'!$F$8:$F$42)-MIN(ROW('03.Muestra'!$D$8:$D$42))+1,""),ROW()-94)),"")</f>
        <v>https://www.visitmadrid.es/planifica-tu-viaje/accesibilidad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https://www.visitmadrid.es/aviso-legal</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https://www.visitmadrid.es/accesibilidad-web</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Home - English</v>
      </c>
      <c r="C104" s="85" t="str" cm="1">
        <f t="array" ref="C104">IFERROR(INDEX('03.Muestra'!$F$8:$F$42,SMALL(IF("Página Web"='03.Muestra'!$D$8:$D$42,ROW('03.Muestra'!$F$8:$F$42)-MIN(ROW('03.Muestra'!$D$8:$D$42))+1,""),ROW()-94)),"")</f>
        <v>https://www.visitmadrid.es/en</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https://www.visitmadrid.es/</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Crea tu itinerario</v>
      </c>
      <c r="C134" s="85" t="str" cm="1">
        <f t="array" ref="C134">IFERROR(INDEX('03.Muestra'!$F$8:$F$42,SMALL(IF("Página Web"='03.Muestra'!$D$8:$D$42,ROW('03.Muestra'!$F$8:$F$42)-MIN(ROW('03.Muestra'!$D$8:$D$42))+1,""),ROW()-132)),"")</f>
        <v>https://www.visitmadrid.es/crea-tu-itinerario</v>
      </c>
      <c r="D134" s="99" t="s">
        <v>104</v>
      </c>
      <c r="E134" s="79" t="str">
        <f t="shared" si="6"/>
        <v/>
      </c>
      <c r="F134" s="91">
        <f ca="1">COUNTIF($D133:INDIRECT("$D" &amp;  SUM(ROW()-1,'03.Muestra'!$D$45)-1),F133)</f>
        <v>0</v>
      </c>
      <c r="G134" s="91">
        <f ca="1">COUNTIF($D133:INDIRECT("$D" &amp;  SUM(ROW()-1,'03.Muestra'!$D$45)-1),G133)</f>
        <v>0</v>
      </c>
      <c r="H134" s="91">
        <f ca="1">COUNTIF($D133:INDIRECT("$D" &amp;  SUM(ROW()-1,'03.Muestra'!$D$45)-1),H133)</f>
        <v>9</v>
      </c>
      <c r="I134" s="91">
        <f ca="1">COUNTIF($D133:INDIRECT("$D" &amp;  SUM(ROW()-1,'03.Muestra'!$D$45)-1),I133)</f>
        <v>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https://www.visitmadrid.es/profesionales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hacer - Paisaje de la luz</v>
      </c>
      <c r="C136" s="85" t="str" cm="1">
        <f t="array" ref="C136">IFERROR(INDEX('03.Muestra'!$F$8:$F$42,SMALL(IF("Página Web"='03.Muestra'!$D$8:$D$42,ROW('03.Muestra'!$F$8:$F$42)-MIN(ROW('03.Muestra'!$D$8:$D$42))+1,""),ROW()-132)),"")</f>
        <v>https://www.visitmadrid.es/donde-ir/madrid-ciudad/paisaje-luz-paseo-arte-parque-retiro</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Dónde ir  - Aranjuez</v>
      </c>
      <c r="C137" s="85" t="str" cm="1">
        <f t="array" ref="C137">IFERROR(INDEX('03.Muestra'!$F$8:$F$42,SMALL(IF("Página Web"='03.Muestra'!$D$8:$D$42,ROW('03.Muestra'!$F$8:$F$42)-MIN(ROW('03.Muestra'!$D$8:$D$42))+1,""),ROW()-132)),"")</f>
        <v>https://www.visitmadrid.es/donde-ir/aranjuez</v>
      </c>
      <c r="D137" s="99" t="s">
        <v>94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Agenda</v>
      </c>
      <c r="C138" s="85" t="str" cm="1">
        <f t="array" ref="C138">IFERROR(INDEX('03.Muestra'!$F$8:$F$42,SMALL(IF("Página Web"='03.Muestra'!$D$8:$D$42,ROW('03.Muestra'!$F$8:$F$42)-MIN(ROW('03.Muestra'!$D$8:$D$42))+1,""),ROW()-132)),"")</f>
        <v>https://www.visitmadrid.es/agenda</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Planifica tu viaje - Accesibilidad</v>
      </c>
      <c r="C139" s="85" t="str" cm="1">
        <f t="array" ref="C139">IFERROR(INDEX('03.Muestra'!$F$8:$F$42,SMALL(IF("Página Web"='03.Muestra'!$D$8:$D$42,ROW('03.Muestra'!$F$8:$F$42)-MIN(ROW('03.Muestra'!$D$8:$D$42))+1,""),ROW()-132)),"")</f>
        <v>https://www.visitmadrid.es/planifica-tu-viaje/accesibilidad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https://www.visitmadrid.es/aviso-legal</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https://www.visitmadrid.es/accesibilidad-web</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Home - English</v>
      </c>
      <c r="C142" s="85" t="str" cm="1">
        <f t="array" ref="C142">IFERROR(INDEX('03.Muestra'!$F$8:$F$42,SMALL(IF("Página Web"='03.Muestra'!$D$8:$D$42,ROW('03.Muestra'!$F$8:$F$42)-MIN(ROW('03.Muestra'!$D$8:$D$42))+1,""),ROW()-132)),"")</f>
        <v>https://www.visitmadrid.es/en</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https://www.visitmadrid.es/</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Crea tu itinerario</v>
      </c>
      <c r="C172" s="85" t="str" cm="1">
        <f t="array" ref="C172">IFERROR(INDEX('03.Muestra'!$F$8:$F$42,SMALL(IF("Página Web"='03.Muestra'!$D$8:$D$42,ROW('03.Muestra'!$F$8:$F$42)-MIN(ROW('03.Muestra'!$D$8:$D$42))+1,""),ROW()-170)),"")</f>
        <v>https://www.visitmadrid.es/crea-tu-itinerario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https://www.visitmadrid.es/profesionales</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hacer - Paisaje de la luz</v>
      </c>
      <c r="C174" s="85" t="str" cm="1">
        <f t="array" ref="C174">IFERROR(INDEX('03.Muestra'!$F$8:$F$42,SMALL(IF("Página Web"='03.Muestra'!$D$8:$D$42,ROW('03.Muestra'!$F$8:$F$42)-MIN(ROW('03.Muestra'!$D$8:$D$42))+1,""),ROW()-170)),"")</f>
        <v>https://www.visitmadrid.es/donde-ir/madrid-ciudad/paisaje-luz-paseo-arte-parque-retiro</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Dónde ir  - Aranjuez</v>
      </c>
      <c r="C175" s="85" t="str" cm="1">
        <f t="array" ref="C175">IFERROR(INDEX('03.Muestra'!$F$8:$F$42,SMALL(IF("Página Web"='03.Muestra'!$D$8:$D$42,ROW('03.Muestra'!$F$8:$F$42)-MIN(ROW('03.Muestra'!$D$8:$D$42))+1,""),ROW()-170)),"")</f>
        <v>https://www.visitmadrid.es/donde-ir/aranjuez</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Agenda</v>
      </c>
      <c r="C176" s="85" t="str" cm="1">
        <f t="array" ref="C176">IFERROR(INDEX('03.Muestra'!$F$8:$F$42,SMALL(IF("Página Web"='03.Muestra'!$D$8:$D$42,ROW('03.Muestra'!$F$8:$F$42)-MIN(ROW('03.Muestra'!$D$8:$D$42))+1,""),ROW()-170)),"")</f>
        <v>https://www.visitmadrid.es/agenda</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Planifica tu viaje - Accesibilidad</v>
      </c>
      <c r="C177" s="85" t="str" cm="1">
        <f t="array" ref="C177">IFERROR(INDEX('03.Muestra'!$F$8:$F$42,SMALL(IF("Página Web"='03.Muestra'!$D$8:$D$42,ROW('03.Muestra'!$F$8:$F$42)-MIN(ROW('03.Muestra'!$D$8:$D$42))+1,""),ROW()-170)),"")</f>
        <v>https://www.visitmadrid.es/planifica-tu-viaje/accesibilidad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https://www.visitmadrid.es/aviso-legal</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https://www.visitmadrid.es/accesibilidad-web</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Home - English</v>
      </c>
      <c r="C180" s="85" t="str" cm="1">
        <f t="array" ref="C180">IFERROR(INDEX('03.Muestra'!$F$8:$F$42,SMALL(IF("Página Web"='03.Muestra'!$D$8:$D$42,ROW('03.Muestra'!$F$8:$F$42)-MIN(ROW('03.Muestra'!$D$8:$D$42))+1,""),ROW()-170)),"")</f>
        <v>https://www.visitmadrid.es/en</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https://www.visitmadrid.es/</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Crea tu itinerario</v>
      </c>
      <c r="C210" s="85" t="str" cm="1">
        <f t="array" ref="C210">IFERROR(INDEX('03.Muestra'!$F$8:$F$42,SMALL(IF("Página Web"='03.Muestra'!$D$8:$D$42,ROW('03.Muestra'!$F$8:$F$42)-MIN(ROW('03.Muestra'!$D$8:$D$42))+1,""),ROW()-208)),"")</f>
        <v>https://www.visitmadrid.es/crea-tu-itinerario</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https://www.visitmadrid.es/profesionales</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Qué hacer - Paisaje de la luz</v>
      </c>
      <c r="C212" s="85" t="str" cm="1">
        <f t="array" ref="C212">IFERROR(INDEX('03.Muestra'!$F$8:$F$42,SMALL(IF("Página Web"='03.Muestra'!$D$8:$D$42,ROW('03.Muestra'!$F$8:$F$42)-MIN(ROW('03.Muestra'!$D$8:$D$42))+1,""),ROW()-208)),"")</f>
        <v>https://www.visitmadrid.es/donde-ir/madrid-ciudad/paisaje-luz-paseo-arte-parque-retiro</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Dónde ir  - Aranjuez</v>
      </c>
      <c r="C213" s="85" t="str" cm="1">
        <f t="array" ref="C213">IFERROR(INDEX('03.Muestra'!$F$8:$F$42,SMALL(IF("Página Web"='03.Muestra'!$D$8:$D$42,ROW('03.Muestra'!$F$8:$F$42)-MIN(ROW('03.Muestra'!$D$8:$D$42))+1,""),ROW()-208)),"")</f>
        <v>https://www.visitmadrid.es/donde-ir/aranjuez</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Agenda</v>
      </c>
      <c r="C214" s="85" t="str" cm="1">
        <f t="array" ref="C214">IFERROR(INDEX('03.Muestra'!$F$8:$F$42,SMALL(IF("Página Web"='03.Muestra'!$D$8:$D$42,ROW('03.Muestra'!$F$8:$F$42)-MIN(ROW('03.Muestra'!$D$8:$D$42))+1,""),ROW()-208)),"")</f>
        <v>https://www.visitmadrid.es/agenda</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Planifica tu viaje - Accesibilidad</v>
      </c>
      <c r="C215" s="85" t="str" cm="1">
        <f t="array" ref="C215">IFERROR(INDEX('03.Muestra'!$F$8:$F$42,SMALL(IF("Página Web"='03.Muestra'!$D$8:$D$42,ROW('03.Muestra'!$F$8:$F$42)-MIN(ROW('03.Muestra'!$D$8:$D$42))+1,""),ROW()-208)),"")</f>
        <v>https://www.visitmadrid.es/planifica-tu-viaje/accesibilidad</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https://www.visitmadrid.es/aviso-legal</v>
      </c>
      <c r="D216" s="99" t="s">
        <v>94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https://www.visitmadrid.es/accesibilidad-web</v>
      </c>
      <c r="D217" s="99" t="s">
        <v>94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Home - English</v>
      </c>
      <c r="C218" s="85" t="str" cm="1">
        <f t="array" ref="C218">IFERROR(INDEX('03.Muestra'!$F$8:$F$42,SMALL(IF("Página Web"='03.Muestra'!$D$8:$D$42,ROW('03.Muestra'!$F$8:$F$42)-MIN(ROW('03.Muestra'!$D$8:$D$42))+1,""),ROW()-208)),"")</f>
        <v>https://www.visitmadrid.es/en</v>
      </c>
      <c r="D218" s="99" t="s">
        <v>94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https://www.visitmadrid.es/</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Crea tu itinerario</v>
      </c>
      <c r="C248" s="85" t="str" cm="1">
        <f t="array" ref="C248">IFERROR(INDEX('03.Muestra'!$F$8:$F$42,SMALL(IF("Página Web"='03.Muestra'!$D$8:$D$42,ROW('03.Muestra'!$F$8:$F$42)-MIN(ROW('03.Muestra'!$D$8:$D$42))+1,""),ROW()-246)),"")</f>
        <v>https://www.visitmadrid.es/crea-tu-itinerario</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4</v>
      </c>
      <c r="J248" s="91">
        <f ca="1">COUNTIF($D247:INDIRECT("$D" &amp;  SUM(ROW()-1,'03.Muestra'!$D$45)-1),J247)</f>
        <v>6</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https://www.visitmadrid.es/profesionales</v>
      </c>
      <c r="D249" s="99" t="s">
        <v>92</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Qué hacer - Paisaje de la luz</v>
      </c>
      <c r="C250" s="85" t="str" cm="1">
        <f t="array" ref="C250">IFERROR(INDEX('03.Muestra'!$F$8:$F$42,SMALL(IF("Página Web"='03.Muestra'!$D$8:$D$42,ROW('03.Muestra'!$F$8:$F$42)-MIN(ROW('03.Muestra'!$D$8:$D$42))+1,""),ROW()-246)),"")</f>
        <v>https://www.visitmadrid.es/donde-ir/madrid-ciudad/paisaje-luz-paseo-arte-parque-retiro</v>
      </c>
      <c r="D250" s="99" t="s">
        <v>92</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Dónde ir  - Aranjuez</v>
      </c>
      <c r="C251" s="85" t="str" cm="1">
        <f t="array" ref="C251">IFERROR(INDEX('03.Muestra'!$F$8:$F$42,SMALL(IF("Página Web"='03.Muestra'!$D$8:$D$42,ROW('03.Muestra'!$F$8:$F$42)-MIN(ROW('03.Muestra'!$D$8:$D$42))+1,""),ROW()-246)),"")</f>
        <v>https://www.visitmadrid.es/donde-ir/aranjuez</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Agenda</v>
      </c>
      <c r="C252" s="85" t="str" cm="1">
        <f t="array" ref="C252">IFERROR(INDEX('03.Muestra'!$F$8:$F$42,SMALL(IF("Página Web"='03.Muestra'!$D$8:$D$42,ROW('03.Muestra'!$F$8:$F$42)-MIN(ROW('03.Muestra'!$D$8:$D$42))+1,""),ROW()-246)),"")</f>
        <v>https://www.visitmadrid.es/agenda</v>
      </c>
      <c r="D252" s="99" t="s">
        <v>92</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Planifica tu viaje - Accesibilidad</v>
      </c>
      <c r="C253" s="85" t="str" cm="1">
        <f t="array" ref="C253">IFERROR(INDEX('03.Muestra'!$F$8:$F$42,SMALL(IF("Página Web"='03.Muestra'!$D$8:$D$42,ROW('03.Muestra'!$F$8:$F$42)-MIN(ROW('03.Muestra'!$D$8:$D$42))+1,""),ROW()-246)),"")</f>
        <v>https://www.visitmadrid.es/planifica-tu-viaje/accesibilidad</v>
      </c>
      <c r="D253" s="99" t="s">
        <v>92</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https://www.visitmadrid.es/aviso-legal</v>
      </c>
      <c r="D254" s="99" t="s">
        <v>92</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https://www.visitmadrid.es/accesibilidad-web</v>
      </c>
      <c r="D255" s="99" t="s">
        <v>92</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Home - English</v>
      </c>
      <c r="C256" s="85" t="str" cm="1">
        <f t="array" ref="C256">IFERROR(INDEX('03.Muestra'!$F$8:$F$42,SMALL(IF("Página Web"='03.Muestra'!$D$8:$D$42,ROW('03.Muestra'!$F$8:$F$42)-MIN(ROW('03.Muestra'!$D$8:$D$42))+1,""),ROW()-246)),"")</f>
        <v>https://www.visitmadrid.es/en</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https://www.visitmadrid.es/</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Crea tu itinerario</v>
      </c>
      <c r="C286" s="85" t="str" cm="1">
        <f t="array" ref="C286">IFERROR(INDEX('03.Muestra'!$F$8:$F$42,SMALL(IF("Página Web"='03.Muestra'!$D$8:$D$42,ROW('03.Muestra'!$F$8:$F$42)-MIN(ROW('03.Muestra'!$D$8:$D$42))+1,""),ROW()-284)),"")</f>
        <v>https://www.visitmadrid.es/crea-tu-itinerario</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https://www.visitmadrid.es/profesionales</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Qué hacer - Paisaje de la luz</v>
      </c>
      <c r="C288" s="85" t="str" cm="1">
        <f t="array" ref="C288">IFERROR(INDEX('03.Muestra'!$F$8:$F$42,SMALL(IF("Página Web"='03.Muestra'!$D$8:$D$42,ROW('03.Muestra'!$F$8:$F$42)-MIN(ROW('03.Muestra'!$D$8:$D$42))+1,""),ROW()-284)),"")</f>
        <v>https://www.visitmadrid.es/donde-ir/madrid-ciudad/paisaje-luz-paseo-arte-parque-retiro</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Dónde ir  - Aranjuez</v>
      </c>
      <c r="C289" s="85" t="str" cm="1">
        <f t="array" ref="C289">IFERROR(INDEX('03.Muestra'!$F$8:$F$42,SMALL(IF("Página Web"='03.Muestra'!$D$8:$D$42,ROW('03.Muestra'!$F$8:$F$42)-MIN(ROW('03.Muestra'!$D$8:$D$42))+1,""),ROW()-284)),"")</f>
        <v>https://www.visitmadrid.es/donde-ir/aranjuez</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Agenda</v>
      </c>
      <c r="C290" s="85" t="str" cm="1">
        <f t="array" ref="C290">IFERROR(INDEX('03.Muestra'!$F$8:$F$42,SMALL(IF("Página Web"='03.Muestra'!$D$8:$D$42,ROW('03.Muestra'!$F$8:$F$42)-MIN(ROW('03.Muestra'!$D$8:$D$42))+1,""),ROW()-284)),"")</f>
        <v>https://www.visitmadrid.es/agenda</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Planifica tu viaje - Accesibilidad</v>
      </c>
      <c r="C291" s="85" t="str" cm="1">
        <f t="array" ref="C291">IFERROR(INDEX('03.Muestra'!$F$8:$F$42,SMALL(IF("Página Web"='03.Muestra'!$D$8:$D$42,ROW('03.Muestra'!$F$8:$F$42)-MIN(ROW('03.Muestra'!$D$8:$D$42))+1,""),ROW()-284)),"")</f>
        <v>https://www.visitmadrid.es/planifica-tu-viaje/accesibilidad</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https://www.visitmadrid.es/aviso-legal</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https://www.visitmadrid.es/accesibilidad-web</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Home - English</v>
      </c>
      <c r="C294" s="85" t="str" cm="1">
        <f t="array" ref="C294">IFERROR(INDEX('03.Muestra'!$F$8:$F$42,SMALL(IF("Página Web"='03.Muestra'!$D$8:$D$42,ROW('03.Muestra'!$F$8:$F$42)-MIN(ROW('03.Muestra'!$D$8:$D$42))+1,""),ROW()-284)),"")</f>
        <v>https://www.visitmadrid.es/en</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https://www.visitmadrid.es/</v>
      </c>
      <c r="D323" s="99" t="s">
        <v>92</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Crea tu itinerario</v>
      </c>
      <c r="C324" s="85" t="str" cm="1">
        <f t="array" ref="C324">IFERROR(INDEX('03.Muestra'!$F$8:$F$42,SMALL(IF("Página Web"='03.Muestra'!$D$8:$D$42,ROW('03.Muestra'!$F$8:$F$42)-MIN(ROW('03.Muestra'!$D$8:$D$42))+1,""),ROW()-322)),"")</f>
        <v>https://www.visitmadrid.es/crea-tu-itinerario</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10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https://www.visitmadrid.es/profesionales</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Qué hacer - Paisaje de la luz</v>
      </c>
      <c r="C326" s="85" t="str" cm="1">
        <f t="array" ref="C326">IFERROR(INDEX('03.Muestra'!$F$8:$F$42,SMALL(IF("Página Web"='03.Muestra'!$D$8:$D$42,ROW('03.Muestra'!$F$8:$F$42)-MIN(ROW('03.Muestra'!$D$8:$D$42))+1,""),ROW()-322)),"")</f>
        <v>https://www.visitmadrid.es/donde-ir/madrid-ciudad/paisaje-luz-paseo-arte-parque-retiro</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Dónde ir  - Aranjuez</v>
      </c>
      <c r="C327" s="85" t="str" cm="1">
        <f t="array" ref="C327">IFERROR(INDEX('03.Muestra'!$F$8:$F$42,SMALL(IF("Página Web"='03.Muestra'!$D$8:$D$42,ROW('03.Muestra'!$F$8:$F$42)-MIN(ROW('03.Muestra'!$D$8:$D$42))+1,""),ROW()-322)),"")</f>
        <v>https://www.visitmadrid.es/donde-ir/aranjuez</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Agenda</v>
      </c>
      <c r="C328" s="85" t="str" cm="1">
        <f t="array" ref="C328">IFERROR(INDEX('03.Muestra'!$F$8:$F$42,SMALL(IF("Página Web"='03.Muestra'!$D$8:$D$42,ROW('03.Muestra'!$F$8:$F$42)-MIN(ROW('03.Muestra'!$D$8:$D$42))+1,""),ROW()-322)),"")</f>
        <v>https://www.visitmadrid.es/agenda</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Planifica tu viaje - Accesibilidad</v>
      </c>
      <c r="C329" s="85" t="str" cm="1">
        <f t="array" ref="C329">IFERROR(INDEX('03.Muestra'!$F$8:$F$42,SMALL(IF("Página Web"='03.Muestra'!$D$8:$D$42,ROW('03.Muestra'!$F$8:$F$42)-MIN(ROW('03.Muestra'!$D$8:$D$42))+1,""),ROW()-322)),"")</f>
        <v>https://www.visitmadrid.es/planifica-tu-viaje/accesibilidad</v>
      </c>
      <c r="D329" s="99" t="s">
        <v>92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https://www.visitmadrid.es/aviso-legal</v>
      </c>
      <c r="D330" s="99" t="s">
        <v>92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https://www.visitmadrid.es/accesibilidad-web</v>
      </c>
      <c r="D331" s="99" t="s">
        <v>92</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Home - English</v>
      </c>
      <c r="C332" s="85" t="str" cm="1">
        <f t="array" ref="C332">IFERROR(INDEX('03.Muestra'!$F$8:$F$42,SMALL(IF("Página Web"='03.Muestra'!$D$8:$D$42,ROW('03.Muestra'!$F$8:$F$42)-MIN(ROW('03.Muestra'!$D$8:$D$42))+1,""),ROW()-322)),"")</f>
        <v>https://www.visitmadrid.es/en</v>
      </c>
      <c r="D332" s="99" t="s">
        <v>92</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https://www.visitmadrid.es/</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Crea tu itinerario</v>
      </c>
      <c r="C362" s="85" t="str" cm="1">
        <f t="array" ref="C362">IFERROR(INDEX('03.Muestra'!$F$8:$F$42,SMALL(IF("Página Web"='03.Muestra'!$D$8:$D$42,ROW('03.Muestra'!$F$8:$F$42)-MIN(ROW('03.Muestra'!$D$8:$D$42))+1,""),ROW()-360)),"")</f>
        <v>https://www.visitmadrid.es/crea-tu-itinerario</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https://www.visitmadrid.es/profesionales</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Qué hacer - Paisaje de la luz</v>
      </c>
      <c r="C364" s="85" t="str" cm="1">
        <f t="array" ref="C364">IFERROR(INDEX('03.Muestra'!$F$8:$F$42,SMALL(IF("Página Web"='03.Muestra'!$D$8:$D$42,ROW('03.Muestra'!$F$8:$F$42)-MIN(ROW('03.Muestra'!$D$8:$D$42))+1,""),ROW()-360)),"")</f>
        <v>https://www.visitmadrid.es/donde-ir/madrid-ciudad/paisaje-luz-paseo-arte-parque-retiro</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Dónde ir  - Aranjuez</v>
      </c>
      <c r="C365" s="85" t="str" cm="1">
        <f t="array" ref="C365">IFERROR(INDEX('03.Muestra'!$F$8:$F$42,SMALL(IF("Página Web"='03.Muestra'!$D$8:$D$42,ROW('03.Muestra'!$F$8:$F$42)-MIN(ROW('03.Muestra'!$D$8:$D$42))+1,""),ROW()-360)),"")</f>
        <v>https://www.visitmadrid.es/donde-ir/aranjuez</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Agenda</v>
      </c>
      <c r="C366" s="85" t="str" cm="1">
        <f t="array" ref="C366">IFERROR(INDEX('03.Muestra'!$F$8:$F$42,SMALL(IF("Página Web"='03.Muestra'!$D$8:$D$42,ROW('03.Muestra'!$F$8:$F$42)-MIN(ROW('03.Muestra'!$D$8:$D$42))+1,""),ROW()-360)),"")</f>
        <v>https://www.visitmadrid.es/agenda</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Planifica tu viaje - Accesibilidad</v>
      </c>
      <c r="C367" s="85" t="str" cm="1">
        <f t="array" ref="C367">IFERROR(INDEX('03.Muestra'!$F$8:$F$42,SMALL(IF("Página Web"='03.Muestra'!$D$8:$D$42,ROW('03.Muestra'!$F$8:$F$42)-MIN(ROW('03.Muestra'!$D$8:$D$42))+1,""),ROW()-360)),"")</f>
        <v>https://www.visitmadrid.es/planifica-tu-viaje/accesibilidad</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Aviso legal</v>
      </c>
      <c r="C368" s="85" t="str" cm="1">
        <f t="array" ref="C368">IFERROR(INDEX('03.Muestra'!$F$8:$F$42,SMALL(IF("Página Web"='03.Muestra'!$D$8:$D$42,ROW('03.Muestra'!$F$8:$F$42)-MIN(ROW('03.Muestra'!$D$8:$D$42))+1,""),ROW()-360)),"")</f>
        <v>https://www.visitmadrid.es/aviso-legal</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Accesibilidad</v>
      </c>
      <c r="C369" s="85" t="str" cm="1">
        <f t="array" ref="C369">IFERROR(INDEX('03.Muestra'!$F$8:$F$42,SMALL(IF("Página Web"='03.Muestra'!$D$8:$D$42,ROW('03.Muestra'!$F$8:$F$42)-MIN(ROW('03.Muestra'!$D$8:$D$42))+1,""),ROW()-360)),"")</f>
        <v>https://www.visitmadrid.es/accesibilidad-web</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Home - English</v>
      </c>
      <c r="C370" s="85" t="str" cm="1">
        <f t="array" ref="C370">IFERROR(INDEX('03.Muestra'!$F$8:$F$42,SMALL(IF("Página Web"='03.Muestra'!$D$8:$D$42,ROW('03.Muestra'!$F$8:$F$42)-MIN(ROW('03.Muestra'!$D$8:$D$42))+1,""),ROW()-360)),"")</f>
        <v>https://www.visitmadrid.es/en</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ref="D371:D395" si="19">IF(AND(B371&lt;&gt;"",C371&lt;&gt;""),"N/T","")</f>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https://www.visitmadrid.es/</v>
      </c>
      <c r="D399" s="99" t="s">
        <v>92</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Crea tu itinerario</v>
      </c>
      <c r="C400" s="85" t="str" cm="1">
        <f t="array" ref="C400">IFERROR(INDEX('03.Muestra'!$F$8:$F$42,SMALL(IF("Página Web"='03.Muestra'!$D$8:$D$42,ROW('03.Muestra'!$F$8:$F$42)-MIN(ROW('03.Muestra'!$D$8:$D$42))+1,""),ROW()-398)),"")</f>
        <v>https://www.visitmadrid.es/crea-tu-itinerario</v>
      </c>
      <c r="D400" s="99" t="s">
        <v>92</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10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https://www.visitmadrid.es/profesionales</v>
      </c>
      <c r="D401" s="99" t="s">
        <v>92</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Qué hacer - Paisaje de la luz</v>
      </c>
      <c r="C402" s="85" t="str" cm="1">
        <f t="array" ref="C402">IFERROR(INDEX('03.Muestra'!$F$8:$F$42,SMALL(IF("Página Web"='03.Muestra'!$D$8:$D$42,ROW('03.Muestra'!$F$8:$F$42)-MIN(ROW('03.Muestra'!$D$8:$D$42))+1,""),ROW()-398)),"")</f>
        <v>https://www.visitmadrid.es/donde-ir/madrid-ciudad/paisaje-luz-paseo-arte-parque-retiro</v>
      </c>
      <c r="D402" s="99" t="s">
        <v>92</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Dónde ir  - Aranjuez</v>
      </c>
      <c r="C403" s="85" t="str" cm="1">
        <f t="array" ref="C403">IFERROR(INDEX('03.Muestra'!$F$8:$F$42,SMALL(IF("Página Web"='03.Muestra'!$D$8:$D$42,ROW('03.Muestra'!$F$8:$F$42)-MIN(ROW('03.Muestra'!$D$8:$D$42))+1,""),ROW()-398)),"")</f>
        <v>https://www.visitmadrid.es/donde-ir/aranjuez</v>
      </c>
      <c r="D403" s="99" t="s">
        <v>92</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Agenda</v>
      </c>
      <c r="C404" s="85" t="str" cm="1">
        <f t="array" ref="C404">IFERROR(INDEX('03.Muestra'!$F$8:$F$42,SMALL(IF("Página Web"='03.Muestra'!$D$8:$D$42,ROW('03.Muestra'!$F$8:$F$42)-MIN(ROW('03.Muestra'!$D$8:$D$42))+1,""),ROW()-398)),"")</f>
        <v>https://www.visitmadrid.es/agenda</v>
      </c>
      <c r="D404" s="99" t="s">
        <v>92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Planifica tu viaje - Accesibilidad</v>
      </c>
      <c r="C405" s="85" t="str" cm="1">
        <f t="array" ref="C405">IFERROR(INDEX('03.Muestra'!$F$8:$F$42,SMALL(IF("Página Web"='03.Muestra'!$D$8:$D$42,ROW('03.Muestra'!$F$8:$F$42)-MIN(ROW('03.Muestra'!$D$8:$D$42))+1,""),ROW()-398)),"")</f>
        <v>https://www.visitmadrid.es/planifica-tu-viaje/accesibilidad</v>
      </c>
      <c r="D405" s="99" t="s">
        <v>92</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Aviso legal</v>
      </c>
      <c r="C406" s="85" t="str" cm="1">
        <f t="array" ref="C406">IFERROR(INDEX('03.Muestra'!$F$8:$F$42,SMALL(IF("Página Web"='03.Muestra'!$D$8:$D$42,ROW('03.Muestra'!$F$8:$F$42)-MIN(ROW('03.Muestra'!$D$8:$D$42))+1,""),ROW()-398)),"")</f>
        <v>https://www.visitmadrid.es/aviso-legal</v>
      </c>
      <c r="D406" s="99" t="s">
        <v>92</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Accesibilidad</v>
      </c>
      <c r="C407" s="85" t="str" cm="1">
        <f t="array" ref="C407">IFERROR(INDEX('03.Muestra'!$F$8:$F$42,SMALL(IF("Página Web"='03.Muestra'!$D$8:$D$42,ROW('03.Muestra'!$F$8:$F$42)-MIN(ROW('03.Muestra'!$D$8:$D$42))+1,""),ROW()-398)),"")</f>
        <v>https://www.visitmadrid.es/accesibilidad-web</v>
      </c>
      <c r="D407" s="99" t="s">
        <v>92</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Home - English</v>
      </c>
      <c r="C408" s="85" t="str" cm="1">
        <f t="array" ref="C408">IFERROR(INDEX('03.Muestra'!$F$8:$F$42,SMALL(IF("Página Web"='03.Muestra'!$D$8:$D$42,ROW('03.Muestra'!$F$8:$F$42)-MIN(ROW('03.Muestra'!$D$8:$D$42))+1,""),ROW()-398)),"")</f>
        <v>https://www.visitmadrid.es/en</v>
      </c>
      <c r="D408" s="99" t="s">
        <v>92</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ref="D409:D433" si="21">IF(AND(B409&lt;&gt;"",C409&lt;&gt;""),"N/T","")</f>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https://www.visitmadrid.es/</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Crea tu itinerario</v>
      </c>
      <c r="C438" s="85" t="str" cm="1">
        <f t="array" ref="C438">IFERROR(INDEX('03.Muestra'!$F$8:$F$42,SMALL(IF("Página Web"='03.Muestra'!$D$8:$D$42,ROW('03.Muestra'!$F$8:$F$42)-MIN(ROW('03.Muestra'!$D$8:$D$42))+1,""),ROW()-436)),"")</f>
        <v>https://www.visitmadrid.es/crea-tu-itinerario</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https://www.visitmadrid.es/profesionales</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Qué hacer - Paisaje de la luz</v>
      </c>
      <c r="C440" s="85" t="str" cm="1">
        <f t="array" ref="C440">IFERROR(INDEX('03.Muestra'!$F$8:$F$42,SMALL(IF("Página Web"='03.Muestra'!$D$8:$D$42,ROW('03.Muestra'!$F$8:$F$42)-MIN(ROW('03.Muestra'!$D$8:$D$42))+1,""),ROW()-436)),"")</f>
        <v>https://www.visitmadrid.es/donde-ir/madrid-ciudad/paisaje-luz-paseo-arte-parque-retiro</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Dónde ir  - Aranjuez</v>
      </c>
      <c r="C441" s="85" t="str" cm="1">
        <f t="array" ref="C441">IFERROR(INDEX('03.Muestra'!$F$8:$F$42,SMALL(IF("Página Web"='03.Muestra'!$D$8:$D$42,ROW('03.Muestra'!$F$8:$F$42)-MIN(ROW('03.Muestra'!$D$8:$D$42))+1,""),ROW()-436)),"")</f>
        <v>https://www.visitmadrid.es/donde-ir/aranjuez</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Agenda</v>
      </c>
      <c r="C442" s="85" t="str" cm="1">
        <f t="array" ref="C442">IFERROR(INDEX('03.Muestra'!$F$8:$F$42,SMALL(IF("Página Web"='03.Muestra'!$D$8:$D$42,ROW('03.Muestra'!$F$8:$F$42)-MIN(ROW('03.Muestra'!$D$8:$D$42))+1,""),ROW()-436)),"")</f>
        <v>https://www.visitmadrid.es/agenda</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Planifica tu viaje - Accesibilidad</v>
      </c>
      <c r="C443" s="85" t="str" cm="1">
        <f t="array" ref="C443">IFERROR(INDEX('03.Muestra'!$F$8:$F$42,SMALL(IF("Página Web"='03.Muestra'!$D$8:$D$42,ROW('03.Muestra'!$F$8:$F$42)-MIN(ROW('03.Muestra'!$D$8:$D$42))+1,""),ROW()-436)),"")</f>
        <v>https://www.visitmadrid.es/planifica-tu-viaje/accesibilidad</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Aviso legal</v>
      </c>
      <c r="C444" s="85" t="str" cm="1">
        <f t="array" ref="C444">IFERROR(INDEX('03.Muestra'!$F$8:$F$42,SMALL(IF("Página Web"='03.Muestra'!$D$8:$D$42,ROW('03.Muestra'!$F$8:$F$42)-MIN(ROW('03.Muestra'!$D$8:$D$42))+1,""),ROW()-436)),"")</f>
        <v>https://www.visitmadrid.es/aviso-legal</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Accesibilidad</v>
      </c>
      <c r="C445" s="85" t="str" cm="1">
        <f t="array" ref="C445">IFERROR(INDEX('03.Muestra'!$F$8:$F$42,SMALL(IF("Página Web"='03.Muestra'!$D$8:$D$42,ROW('03.Muestra'!$F$8:$F$42)-MIN(ROW('03.Muestra'!$D$8:$D$42))+1,""),ROW()-436)),"")</f>
        <v>https://www.visitmadrid.es/accesibilidad-web</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Home - English</v>
      </c>
      <c r="C446" s="85" t="str" cm="1">
        <f t="array" ref="C446">IFERROR(INDEX('03.Muestra'!$F$8:$F$42,SMALL(IF("Página Web"='03.Muestra'!$D$8:$D$42,ROW('03.Muestra'!$F$8:$F$42)-MIN(ROW('03.Muestra'!$D$8:$D$42))+1,""),ROW()-436)),"")</f>
        <v>https://www.visitmadrid.es/en</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ref="D447:D471" si="23">IF(AND(B447&lt;&gt;"",C447&lt;&gt;""),"N/T","")</f>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https://www.visitmadrid.es/</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Crea tu itinerario</v>
      </c>
      <c r="C476" s="85" t="str" cm="1">
        <f t="array" ref="C476">IFERROR(INDEX('03.Muestra'!$F$8:$F$42,SMALL(IF("Página Web"='03.Muestra'!$D$8:$D$42,ROW('03.Muestra'!$F$8:$F$42)-MIN(ROW('03.Muestra'!$D$8:$D$42))+1,""),ROW()-474)),"")</f>
        <v>https://www.visitmadrid.es/crea-tu-itinerario</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10</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https://www.visitmadrid.es/profesionales</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Qué hacer - Paisaje de la luz</v>
      </c>
      <c r="C478" s="85" t="str" cm="1">
        <f t="array" ref="C478">IFERROR(INDEX('03.Muestra'!$F$8:$F$42,SMALL(IF("Página Web"='03.Muestra'!$D$8:$D$42,ROW('03.Muestra'!$F$8:$F$42)-MIN(ROW('03.Muestra'!$D$8:$D$42))+1,""),ROW()-474)),"")</f>
        <v>https://www.visitmadrid.es/donde-ir/madrid-ciudad/paisaje-luz-paseo-arte-parque-retiro</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Dónde ir  - Aranjuez</v>
      </c>
      <c r="C479" s="85" t="str" cm="1">
        <f t="array" ref="C479">IFERROR(INDEX('03.Muestra'!$F$8:$F$42,SMALL(IF("Página Web"='03.Muestra'!$D$8:$D$42,ROW('03.Muestra'!$F$8:$F$42)-MIN(ROW('03.Muestra'!$D$8:$D$42))+1,""),ROW()-474)),"")</f>
        <v>https://www.visitmadrid.es/donde-ir/aranjuez</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Agenda</v>
      </c>
      <c r="C480" s="85" t="str" cm="1">
        <f t="array" ref="C480">IFERROR(INDEX('03.Muestra'!$F$8:$F$42,SMALL(IF("Página Web"='03.Muestra'!$D$8:$D$42,ROW('03.Muestra'!$F$8:$F$42)-MIN(ROW('03.Muestra'!$D$8:$D$42))+1,""),ROW()-474)),"")</f>
        <v>https://www.visitmadrid.es/agenda</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Planifica tu viaje - Accesibilidad</v>
      </c>
      <c r="C481" s="85" t="str" cm="1">
        <f t="array" ref="C481">IFERROR(INDEX('03.Muestra'!$F$8:$F$42,SMALL(IF("Página Web"='03.Muestra'!$D$8:$D$42,ROW('03.Muestra'!$F$8:$F$42)-MIN(ROW('03.Muestra'!$D$8:$D$42))+1,""),ROW()-474)),"")</f>
        <v>https://www.visitmadrid.es/planifica-tu-viaje/accesibilidad</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Aviso legal</v>
      </c>
      <c r="C482" s="85" t="str" cm="1">
        <f t="array" ref="C482">IFERROR(INDEX('03.Muestra'!$F$8:$F$42,SMALL(IF("Página Web"='03.Muestra'!$D$8:$D$42,ROW('03.Muestra'!$F$8:$F$42)-MIN(ROW('03.Muestra'!$D$8:$D$42))+1,""),ROW()-474)),"")</f>
        <v>https://www.visitmadrid.es/aviso-legal</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Accesibilidad</v>
      </c>
      <c r="C483" s="85" t="str" cm="1">
        <f t="array" ref="C483">IFERROR(INDEX('03.Muestra'!$F$8:$F$42,SMALL(IF("Página Web"='03.Muestra'!$D$8:$D$42,ROW('03.Muestra'!$F$8:$F$42)-MIN(ROW('03.Muestra'!$D$8:$D$42))+1,""),ROW()-474)),"")</f>
        <v>https://www.visitmadrid.es/accesibilidad-web</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Home - English</v>
      </c>
      <c r="C484" s="85" t="str" cm="1">
        <f t="array" ref="C484">IFERROR(INDEX('03.Muestra'!$F$8:$F$42,SMALL(IF("Página Web"='03.Muestra'!$D$8:$D$42,ROW('03.Muestra'!$F$8:$F$42)-MIN(ROW('03.Muestra'!$D$8:$D$42))+1,""),ROW()-474)),"")</f>
        <v>https://www.visitmadrid.es/en</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ref="D485:D509" si="25">IF(AND(B485&lt;&gt;"",C485&lt;&gt;""),"N/T","")</f>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https://www.visitmadrid.es/</v>
      </c>
      <c r="D513" s="99" t="s">
        <v>94</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Crea tu itinerario</v>
      </c>
      <c r="C514" s="85" t="str" cm="1">
        <f t="array" ref="C514">IFERROR(INDEX('03.Muestra'!$F$8:$F$42,SMALL(IF("Página Web"='03.Muestra'!$D$8:$D$42,ROW('03.Muestra'!$F$8:$F$42)-MIN(ROW('03.Muestra'!$D$8:$D$42))+1,""),ROW()-512)),"")</f>
        <v>https://www.visitmadrid.es/crea-tu-itinerario</v>
      </c>
      <c r="D514" s="99" t="s">
        <v>94</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9</v>
      </c>
      <c r="J514" s="91">
        <f ca="1">COUNTIF($D513:INDIRECT("$D" &amp;  SUM(ROW()-1,'03.Muestra'!$D$45)-1),J513)</f>
        <v>1</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https://www.visitmadrid.es/profesionales</v>
      </c>
      <c r="D515" s="99" t="s">
        <v>94</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Qué hacer - Paisaje de la luz</v>
      </c>
      <c r="C516" s="85" t="str" cm="1">
        <f t="array" ref="C516">IFERROR(INDEX('03.Muestra'!$F$8:$F$42,SMALL(IF("Página Web"='03.Muestra'!$D$8:$D$42,ROW('03.Muestra'!$F$8:$F$42)-MIN(ROW('03.Muestra'!$D$8:$D$42))+1,""),ROW()-512)),"")</f>
        <v>https://www.visitmadrid.es/donde-ir/madrid-ciudad/paisaje-luz-paseo-arte-parque-retiro</v>
      </c>
      <c r="D516" s="99" t="s">
        <v>94</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Dónde ir  - Aranjuez</v>
      </c>
      <c r="C517" s="85" t="str" cm="1">
        <f t="array" ref="C517">IFERROR(INDEX('03.Muestra'!$F$8:$F$42,SMALL(IF("Página Web"='03.Muestra'!$D$8:$D$42,ROW('03.Muestra'!$F$8:$F$42)-MIN(ROW('03.Muestra'!$D$8:$D$42))+1,""),ROW()-512)),"")</f>
        <v>https://www.visitmadrid.es/donde-ir/aranjuez</v>
      </c>
      <c r="D517" s="99" t="s">
        <v>94</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Agenda</v>
      </c>
      <c r="C518" s="85" t="str" cm="1">
        <f t="array" ref="C518">IFERROR(INDEX('03.Muestra'!$F$8:$F$42,SMALL(IF("Página Web"='03.Muestra'!$D$8:$D$42,ROW('03.Muestra'!$F$8:$F$42)-MIN(ROW('03.Muestra'!$D$8:$D$42))+1,""),ROW()-512)),"")</f>
        <v>https://www.visitmadrid.es/agenda</v>
      </c>
      <c r="D518" s="99" t="s">
        <v>94</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Planifica tu viaje - Accesibilidad</v>
      </c>
      <c r="C519" s="85" t="str" cm="1">
        <f t="array" ref="C519">IFERROR(INDEX('03.Muestra'!$F$8:$F$42,SMALL(IF("Página Web"='03.Muestra'!$D$8:$D$42,ROW('03.Muestra'!$F$8:$F$42)-MIN(ROW('03.Muestra'!$D$8:$D$42))+1,""),ROW()-512)),"")</f>
        <v>https://www.visitmadrid.es/planifica-tu-viaje/accesibilidad</v>
      </c>
      <c r="D519" s="99" t="s">
        <v>94</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Aviso legal</v>
      </c>
      <c r="C520" s="85" t="str" cm="1">
        <f t="array" ref="C520">IFERROR(INDEX('03.Muestra'!$F$8:$F$42,SMALL(IF("Página Web"='03.Muestra'!$D$8:$D$42,ROW('03.Muestra'!$F$8:$F$42)-MIN(ROW('03.Muestra'!$D$8:$D$42))+1,""),ROW()-512)),"")</f>
        <v>https://www.visitmadrid.es/aviso-legal</v>
      </c>
      <c r="D520" s="99" t="s">
        <v>94</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Accesibilidad</v>
      </c>
      <c r="C521" s="85" t="str" cm="1">
        <f t="array" ref="C521">IFERROR(INDEX('03.Muestra'!$F$8:$F$42,SMALL(IF("Página Web"='03.Muestra'!$D$8:$D$42,ROW('03.Muestra'!$F$8:$F$42)-MIN(ROW('03.Muestra'!$D$8:$D$42))+1,""),ROW()-512)),"")</f>
        <v>https://www.visitmadrid.es/accesibilidad-web</v>
      </c>
      <c r="D521" s="99" t="s">
        <v>94</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Home - English</v>
      </c>
      <c r="C522" s="85" t="str" cm="1">
        <f t="array" ref="C522">IFERROR(INDEX('03.Muestra'!$F$8:$F$42,SMALL(IF("Página Web"='03.Muestra'!$D$8:$D$42,ROW('03.Muestra'!$F$8:$F$42)-MIN(ROW('03.Muestra'!$D$8:$D$42))+1,""),ROW()-512)),"")</f>
        <v>https://www.visitmadrid.es/en</v>
      </c>
      <c r="D522" s="99" t="s">
        <v>92</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ref="D523:D547" si="27">IF(AND(B523&lt;&gt;"",C523&lt;&gt;""),"N/T","")</f>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https://www.visitmadrid.es/</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Crea tu itinerario</v>
      </c>
      <c r="C552" s="85" t="str" cm="1">
        <f t="array" ref="C552">IFERROR(INDEX('03.Muestra'!$F$8:$F$42,SMALL(IF("Página Web"='03.Muestra'!$D$8:$D$42,ROW('03.Muestra'!$F$8:$F$42)-MIN(ROW('03.Muestra'!$D$8:$D$42))+1,""),ROW()-550)),"")</f>
        <v>https://www.visitmadrid.es/crea-tu-itinerario</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https://www.visitmadrid.es/profesionales</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Qué hacer - Paisaje de la luz</v>
      </c>
      <c r="C554" s="85" t="str" cm="1">
        <f t="array" ref="C554">IFERROR(INDEX('03.Muestra'!$F$8:$F$42,SMALL(IF("Página Web"='03.Muestra'!$D$8:$D$42,ROW('03.Muestra'!$F$8:$F$42)-MIN(ROW('03.Muestra'!$D$8:$D$42))+1,""),ROW()-550)),"")</f>
        <v>https://www.visitmadrid.es/donde-ir/madrid-ciudad/paisaje-luz-paseo-arte-parque-retiro</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Dónde ir  - Aranjuez</v>
      </c>
      <c r="C555" s="85" t="str" cm="1">
        <f t="array" ref="C555">IFERROR(INDEX('03.Muestra'!$F$8:$F$42,SMALL(IF("Página Web"='03.Muestra'!$D$8:$D$42,ROW('03.Muestra'!$F$8:$F$42)-MIN(ROW('03.Muestra'!$D$8:$D$42))+1,""),ROW()-550)),"")</f>
        <v>https://www.visitmadrid.es/donde-ir/aranjuez</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Agenda</v>
      </c>
      <c r="C556" s="85" t="str" cm="1">
        <f t="array" ref="C556">IFERROR(INDEX('03.Muestra'!$F$8:$F$42,SMALL(IF("Página Web"='03.Muestra'!$D$8:$D$42,ROW('03.Muestra'!$F$8:$F$42)-MIN(ROW('03.Muestra'!$D$8:$D$42))+1,""),ROW()-550)),"")</f>
        <v>https://www.visitmadrid.es/agenda</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Planifica tu viaje - Accesibilidad</v>
      </c>
      <c r="C557" s="85" t="str" cm="1">
        <f t="array" ref="C557">IFERROR(INDEX('03.Muestra'!$F$8:$F$42,SMALL(IF("Página Web"='03.Muestra'!$D$8:$D$42,ROW('03.Muestra'!$F$8:$F$42)-MIN(ROW('03.Muestra'!$D$8:$D$42))+1,""),ROW()-550)),"")</f>
        <v>https://www.visitmadrid.es/planifica-tu-viaje/accesibilidad</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Aviso legal</v>
      </c>
      <c r="C558" s="85" t="str" cm="1">
        <f t="array" ref="C558">IFERROR(INDEX('03.Muestra'!$F$8:$F$42,SMALL(IF("Página Web"='03.Muestra'!$D$8:$D$42,ROW('03.Muestra'!$F$8:$F$42)-MIN(ROW('03.Muestra'!$D$8:$D$42))+1,""),ROW()-550)),"")</f>
        <v>https://www.visitmadrid.es/aviso-legal</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Accesibilidad</v>
      </c>
      <c r="C559" s="85" t="str" cm="1">
        <f t="array" ref="C559">IFERROR(INDEX('03.Muestra'!$F$8:$F$42,SMALL(IF("Página Web"='03.Muestra'!$D$8:$D$42,ROW('03.Muestra'!$F$8:$F$42)-MIN(ROW('03.Muestra'!$D$8:$D$42))+1,""),ROW()-550)),"")</f>
        <v>https://www.visitmadrid.es/accesibilidad-web</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Home - English</v>
      </c>
      <c r="C560" s="85" t="str" cm="1">
        <f t="array" ref="C560">IFERROR(INDEX('03.Muestra'!$F$8:$F$42,SMALL(IF("Página Web"='03.Muestra'!$D$8:$D$42,ROW('03.Muestra'!$F$8:$F$42)-MIN(ROW('03.Muestra'!$D$8:$D$42))+1,""),ROW()-550)),"")</f>
        <v>https://www.visitmadrid.es/en</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ref="D561:D585" si="29">IF(AND(B561&lt;&gt;"",C561&lt;&gt;""),"N/T","")</f>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https://www.visitmadrid.es/</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Crea tu itinerario</v>
      </c>
      <c r="C590" s="85" t="str" cm="1">
        <f t="array" ref="C590">IFERROR(INDEX('03.Muestra'!$F$8:$F$42,SMALL(IF("Página Web"='03.Muestra'!$D$8:$D$42,ROW('03.Muestra'!$F$8:$F$42)-MIN(ROW('03.Muestra'!$D$8:$D$42))+1,""),ROW()-588)),"")</f>
        <v>https://www.visitmadrid.es/crea-tu-itinerario</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https://www.visitmadrid.es/profesionales</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Qué hacer - Paisaje de la luz</v>
      </c>
      <c r="C592" s="85" t="str" cm="1">
        <f t="array" ref="C592">IFERROR(INDEX('03.Muestra'!$F$8:$F$42,SMALL(IF("Página Web"='03.Muestra'!$D$8:$D$42,ROW('03.Muestra'!$F$8:$F$42)-MIN(ROW('03.Muestra'!$D$8:$D$42))+1,""),ROW()-588)),"")</f>
        <v>https://www.visitmadrid.es/donde-ir/madrid-ciudad/paisaje-luz-paseo-arte-parque-retiro</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Dónde ir  - Aranjuez</v>
      </c>
      <c r="C593" s="85" t="str" cm="1">
        <f t="array" ref="C593">IFERROR(INDEX('03.Muestra'!$F$8:$F$42,SMALL(IF("Página Web"='03.Muestra'!$D$8:$D$42,ROW('03.Muestra'!$F$8:$F$42)-MIN(ROW('03.Muestra'!$D$8:$D$42))+1,""),ROW()-588)),"")</f>
        <v>https://www.visitmadrid.es/donde-ir/aranjuez</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Agenda</v>
      </c>
      <c r="C594" s="85" t="str" cm="1">
        <f t="array" ref="C594">IFERROR(INDEX('03.Muestra'!$F$8:$F$42,SMALL(IF("Página Web"='03.Muestra'!$D$8:$D$42,ROW('03.Muestra'!$F$8:$F$42)-MIN(ROW('03.Muestra'!$D$8:$D$42))+1,""),ROW()-588)),"")</f>
        <v>https://www.visitmadrid.es/agenda</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Planifica tu viaje - Accesibilidad</v>
      </c>
      <c r="C595" s="85" t="str" cm="1">
        <f t="array" ref="C595">IFERROR(INDEX('03.Muestra'!$F$8:$F$42,SMALL(IF("Página Web"='03.Muestra'!$D$8:$D$42,ROW('03.Muestra'!$F$8:$F$42)-MIN(ROW('03.Muestra'!$D$8:$D$42))+1,""),ROW()-588)),"")</f>
        <v>https://www.visitmadrid.es/planifica-tu-viaje/accesibilidad</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Aviso legal</v>
      </c>
      <c r="C596" s="85" t="str" cm="1">
        <f t="array" ref="C596">IFERROR(INDEX('03.Muestra'!$F$8:$F$42,SMALL(IF("Página Web"='03.Muestra'!$D$8:$D$42,ROW('03.Muestra'!$F$8:$F$42)-MIN(ROW('03.Muestra'!$D$8:$D$42))+1,""),ROW()-588)),"")</f>
        <v>https://www.visitmadrid.es/aviso-legal</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Accesibilidad</v>
      </c>
      <c r="C597" s="85" t="str" cm="1">
        <f t="array" ref="C597">IFERROR(INDEX('03.Muestra'!$F$8:$F$42,SMALL(IF("Página Web"='03.Muestra'!$D$8:$D$42,ROW('03.Muestra'!$F$8:$F$42)-MIN(ROW('03.Muestra'!$D$8:$D$42))+1,""),ROW()-588)),"")</f>
        <v>https://www.visitmadrid.es/accesibilidad-web</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Home - English</v>
      </c>
      <c r="C598" s="85" t="str" cm="1">
        <f t="array" ref="C598">IFERROR(INDEX('03.Muestra'!$F$8:$F$42,SMALL(IF("Página Web"='03.Muestra'!$D$8:$D$42,ROW('03.Muestra'!$F$8:$F$42)-MIN(ROW('03.Muestra'!$D$8:$D$42))+1,""),ROW()-588)),"")</f>
        <v>https://www.visitmadrid.es/en</v>
      </c>
      <c r="D598" s="99" t="s">
        <v>94</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ref="D599:D623" si="31">IF(AND(B599&lt;&gt;"",C599&lt;&gt;""),"N/T","")</f>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https://www.visitmadrid.es/</v>
      </c>
      <c r="D627" s="99" t="s">
        <v>92</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Crea tu itinerario</v>
      </c>
      <c r="C628" s="85" t="str" cm="1">
        <f t="array" ref="C628">IFERROR(INDEX('03.Muestra'!$F$8:$F$42,SMALL(IF("Página Web"='03.Muestra'!$D$8:$D$42,ROW('03.Muestra'!$F$8:$F$42)-MIN(ROW('03.Muestra'!$D$8:$D$42))+1,""),ROW()-626)),"")</f>
        <v>https://www.visitmadrid.es/crea-tu-itinerario</v>
      </c>
      <c r="D628" s="99" t="s">
        <v>92</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10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https://www.visitmadrid.es/profesionales</v>
      </c>
      <c r="D629" s="99" t="s">
        <v>92</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Qué hacer - Paisaje de la luz</v>
      </c>
      <c r="C630" s="85" t="str" cm="1">
        <f t="array" ref="C630">IFERROR(INDEX('03.Muestra'!$F$8:$F$42,SMALL(IF("Página Web"='03.Muestra'!$D$8:$D$42,ROW('03.Muestra'!$F$8:$F$42)-MIN(ROW('03.Muestra'!$D$8:$D$42))+1,""),ROW()-626)),"")</f>
        <v>https://www.visitmadrid.es/donde-ir/madrid-ciudad/paisaje-luz-paseo-arte-parque-retiro</v>
      </c>
      <c r="D630" s="99" t="s">
        <v>92</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Dónde ir  - Aranjuez</v>
      </c>
      <c r="C631" s="85" t="str" cm="1">
        <f t="array" ref="C631">IFERROR(INDEX('03.Muestra'!$F$8:$F$42,SMALL(IF("Página Web"='03.Muestra'!$D$8:$D$42,ROW('03.Muestra'!$F$8:$F$42)-MIN(ROW('03.Muestra'!$D$8:$D$42))+1,""),ROW()-626)),"")</f>
        <v>https://www.visitmadrid.es/donde-ir/aranjuez</v>
      </c>
      <c r="D631" s="99" t="s">
        <v>92</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Agenda</v>
      </c>
      <c r="C632" s="85" t="str" cm="1">
        <f t="array" ref="C632">IFERROR(INDEX('03.Muestra'!$F$8:$F$42,SMALL(IF("Página Web"='03.Muestra'!$D$8:$D$42,ROW('03.Muestra'!$F$8:$F$42)-MIN(ROW('03.Muestra'!$D$8:$D$42))+1,""),ROW()-626)),"")</f>
        <v>https://www.visitmadrid.es/agenda</v>
      </c>
      <c r="D632" s="99" t="s">
        <v>92</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Planifica tu viaje - Accesibilidad</v>
      </c>
      <c r="C633" s="85" t="str" cm="1">
        <f t="array" ref="C633">IFERROR(INDEX('03.Muestra'!$F$8:$F$42,SMALL(IF("Página Web"='03.Muestra'!$D$8:$D$42,ROW('03.Muestra'!$F$8:$F$42)-MIN(ROW('03.Muestra'!$D$8:$D$42))+1,""),ROW()-626)),"")</f>
        <v>https://www.visitmadrid.es/planifica-tu-viaje/accesibilidad</v>
      </c>
      <c r="D633" s="99" t="s">
        <v>92</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Aviso legal</v>
      </c>
      <c r="C634" s="85" t="str" cm="1">
        <f t="array" ref="C634">IFERROR(INDEX('03.Muestra'!$F$8:$F$42,SMALL(IF("Página Web"='03.Muestra'!$D$8:$D$42,ROW('03.Muestra'!$F$8:$F$42)-MIN(ROW('03.Muestra'!$D$8:$D$42))+1,""),ROW()-626)),"")</f>
        <v>https://www.visitmadrid.es/aviso-legal</v>
      </c>
      <c r="D634" s="99" t="s">
        <v>92</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Accesibilidad</v>
      </c>
      <c r="C635" s="85" t="str" cm="1">
        <f t="array" ref="C635">IFERROR(INDEX('03.Muestra'!$F$8:$F$42,SMALL(IF("Página Web"='03.Muestra'!$D$8:$D$42,ROW('03.Muestra'!$F$8:$F$42)-MIN(ROW('03.Muestra'!$D$8:$D$42))+1,""),ROW()-626)),"")</f>
        <v>https://www.visitmadrid.es/accesibilidad-web</v>
      </c>
      <c r="D635" s="99" t="s">
        <v>92</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Home - English</v>
      </c>
      <c r="C636" s="85" t="str" cm="1">
        <f t="array" ref="C636">IFERROR(INDEX('03.Muestra'!$F$8:$F$42,SMALL(IF("Página Web"='03.Muestra'!$D$8:$D$42,ROW('03.Muestra'!$F$8:$F$42)-MIN(ROW('03.Muestra'!$D$8:$D$42))+1,""),ROW()-626)),"")</f>
        <v>https://www.visitmadrid.es/en</v>
      </c>
      <c r="D636" s="99" t="s">
        <v>92</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ref="D637:D661" si="33">IF(AND(B637&lt;&gt;"",C637&lt;&gt;""),"N/T","")</f>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https://www.visitmadrid.es/</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Crea tu itinerario</v>
      </c>
      <c r="C666" s="85" t="str" cm="1">
        <f t="array" ref="C666">IFERROR(INDEX('03.Muestra'!$F$8:$F$42,SMALL(IF("Página Web"='03.Muestra'!$D$8:$D$42,ROW('03.Muestra'!$F$8:$F$42)-MIN(ROW('03.Muestra'!$D$8:$D$42))+1,""),ROW()-664)),"")</f>
        <v>https://www.visitmadrid.es/crea-tu-itinerario</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https://www.visitmadrid.es/profesionales</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Qué hacer - Paisaje de la luz</v>
      </c>
      <c r="C668" s="85" t="str" cm="1">
        <f t="array" ref="C668">IFERROR(INDEX('03.Muestra'!$F$8:$F$42,SMALL(IF("Página Web"='03.Muestra'!$D$8:$D$42,ROW('03.Muestra'!$F$8:$F$42)-MIN(ROW('03.Muestra'!$D$8:$D$42))+1,""),ROW()-664)),"")</f>
        <v>https://www.visitmadrid.es/donde-ir/madrid-ciudad/paisaje-luz-paseo-arte-parque-retiro</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Dónde ir  - Aranjuez</v>
      </c>
      <c r="C669" s="85" t="str" cm="1">
        <f t="array" ref="C669">IFERROR(INDEX('03.Muestra'!$F$8:$F$42,SMALL(IF("Página Web"='03.Muestra'!$D$8:$D$42,ROW('03.Muestra'!$F$8:$F$42)-MIN(ROW('03.Muestra'!$D$8:$D$42))+1,""),ROW()-664)),"")</f>
        <v>https://www.visitmadrid.es/donde-ir/aranjuez</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Agenda</v>
      </c>
      <c r="C670" s="85" t="str" cm="1">
        <f t="array" ref="C670">IFERROR(INDEX('03.Muestra'!$F$8:$F$42,SMALL(IF("Página Web"='03.Muestra'!$D$8:$D$42,ROW('03.Muestra'!$F$8:$F$42)-MIN(ROW('03.Muestra'!$D$8:$D$42))+1,""),ROW()-664)),"")</f>
        <v>https://www.visitmadrid.es/agenda</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Planifica tu viaje - Accesibilidad</v>
      </c>
      <c r="C671" s="85" t="str" cm="1">
        <f t="array" ref="C671">IFERROR(INDEX('03.Muestra'!$F$8:$F$42,SMALL(IF("Página Web"='03.Muestra'!$D$8:$D$42,ROW('03.Muestra'!$F$8:$F$42)-MIN(ROW('03.Muestra'!$D$8:$D$42))+1,""),ROW()-664)),"")</f>
        <v>https://www.visitmadrid.es/planifica-tu-viaje/accesibilidad</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Aviso legal</v>
      </c>
      <c r="C672" s="85" t="str" cm="1">
        <f t="array" ref="C672">IFERROR(INDEX('03.Muestra'!$F$8:$F$42,SMALL(IF("Página Web"='03.Muestra'!$D$8:$D$42,ROW('03.Muestra'!$F$8:$F$42)-MIN(ROW('03.Muestra'!$D$8:$D$42))+1,""),ROW()-664)),"")</f>
        <v>https://www.visitmadrid.es/aviso-legal</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Accesibilidad</v>
      </c>
      <c r="C673" s="85" t="str" cm="1">
        <f t="array" ref="C673">IFERROR(INDEX('03.Muestra'!$F$8:$F$42,SMALL(IF("Página Web"='03.Muestra'!$D$8:$D$42,ROW('03.Muestra'!$F$8:$F$42)-MIN(ROW('03.Muestra'!$D$8:$D$42))+1,""),ROW()-664)),"")</f>
        <v>https://www.visitmadrid.es/accesibilidad-web</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Home - English</v>
      </c>
      <c r="C674" s="85" t="str" cm="1">
        <f t="array" ref="C674">IFERROR(INDEX('03.Muestra'!$F$8:$F$42,SMALL(IF("Página Web"='03.Muestra'!$D$8:$D$42,ROW('03.Muestra'!$F$8:$F$42)-MIN(ROW('03.Muestra'!$D$8:$D$42))+1,""),ROW()-664)),"")</f>
        <v>https://www.visitmadrid.es/en</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ref="D675:D699" si="35">IF(AND(B675&lt;&gt;"",C675&lt;&gt;""),"N/T","")</f>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https://www.visitmadrid.es/</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Crea tu itinerario</v>
      </c>
      <c r="C704" s="85" t="str" cm="1">
        <f t="array" ref="C704">IFERROR(INDEX('03.Muestra'!$F$8:$F$42,SMALL(IF("Página Web"='03.Muestra'!$D$8:$D$42,ROW('03.Muestra'!$F$8:$F$42)-MIN(ROW('03.Muestra'!$D$8:$D$42))+1,""),ROW()-702)),"")</f>
        <v>https://www.visitmadrid.es/crea-tu-itinerario</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https://www.visitmadrid.es/profesionales</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Qué hacer - Paisaje de la luz</v>
      </c>
      <c r="C706" s="85" t="str" cm="1">
        <f t="array" ref="C706">IFERROR(INDEX('03.Muestra'!$F$8:$F$42,SMALL(IF("Página Web"='03.Muestra'!$D$8:$D$42,ROW('03.Muestra'!$F$8:$F$42)-MIN(ROW('03.Muestra'!$D$8:$D$42))+1,""),ROW()-702)),"")</f>
        <v>https://www.visitmadrid.es/donde-ir/madrid-ciudad/paisaje-luz-paseo-arte-parque-retiro</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Dónde ir  - Aranjuez</v>
      </c>
      <c r="C707" s="85" t="str" cm="1">
        <f t="array" ref="C707">IFERROR(INDEX('03.Muestra'!$F$8:$F$42,SMALL(IF("Página Web"='03.Muestra'!$D$8:$D$42,ROW('03.Muestra'!$F$8:$F$42)-MIN(ROW('03.Muestra'!$D$8:$D$42))+1,""),ROW()-702)),"")</f>
        <v>https://www.visitmadrid.es/donde-ir/aranjuez</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Agenda</v>
      </c>
      <c r="C708" s="85" t="str" cm="1">
        <f t="array" ref="C708">IFERROR(INDEX('03.Muestra'!$F$8:$F$42,SMALL(IF("Página Web"='03.Muestra'!$D$8:$D$42,ROW('03.Muestra'!$F$8:$F$42)-MIN(ROW('03.Muestra'!$D$8:$D$42))+1,""),ROW()-702)),"")</f>
        <v>https://www.visitmadrid.es/agenda</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Planifica tu viaje - Accesibilidad</v>
      </c>
      <c r="C709" s="85" t="str" cm="1">
        <f t="array" ref="C709">IFERROR(INDEX('03.Muestra'!$F$8:$F$42,SMALL(IF("Página Web"='03.Muestra'!$D$8:$D$42,ROW('03.Muestra'!$F$8:$F$42)-MIN(ROW('03.Muestra'!$D$8:$D$42))+1,""),ROW()-702)),"")</f>
        <v>https://www.visitmadrid.es/planifica-tu-viaje/accesibilidad</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Aviso legal</v>
      </c>
      <c r="C710" s="85" t="str" cm="1">
        <f t="array" ref="C710">IFERROR(INDEX('03.Muestra'!$F$8:$F$42,SMALL(IF("Página Web"='03.Muestra'!$D$8:$D$42,ROW('03.Muestra'!$F$8:$F$42)-MIN(ROW('03.Muestra'!$D$8:$D$42))+1,""),ROW()-702)),"")</f>
        <v>https://www.visitmadrid.es/aviso-legal</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Accesibilidad</v>
      </c>
      <c r="C711" s="85" t="str" cm="1">
        <f t="array" ref="C711">IFERROR(INDEX('03.Muestra'!$F$8:$F$42,SMALL(IF("Página Web"='03.Muestra'!$D$8:$D$42,ROW('03.Muestra'!$F$8:$F$42)-MIN(ROW('03.Muestra'!$D$8:$D$42))+1,""),ROW()-702)),"")</f>
        <v>https://www.visitmadrid.es/accesibilidad-web</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Home - English</v>
      </c>
      <c r="C712" s="85" t="str" cm="1">
        <f t="array" ref="C712">IFERROR(INDEX('03.Muestra'!$F$8:$F$42,SMALL(IF("Página Web"='03.Muestra'!$D$8:$D$42,ROW('03.Muestra'!$F$8:$F$42)-MIN(ROW('03.Muestra'!$D$8:$D$42))+1,""),ROW()-702)),"")</f>
        <v>https://www.visitmadrid.es/en</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ref="D713:D737" si="37">IF(AND(B713&lt;&gt;"",C713&lt;&gt;""),"N/T","")</f>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https://www.visitmadrid.es/</v>
      </c>
      <c r="D741" s="99" t="s">
        <v>92</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Crea tu itinerario</v>
      </c>
      <c r="C742" s="85" t="str" cm="1">
        <f t="array" ref="C742">IFERROR(INDEX('03.Muestra'!$F$8:$F$42,SMALL(IF("Página Web"='03.Muestra'!$D$8:$D$42,ROW('03.Muestra'!$F$8:$F$42)-MIN(ROW('03.Muestra'!$D$8:$D$42))+1,""),ROW()-740)),"")</f>
        <v>https://www.visitmadrid.es/crea-tu-itinerario</v>
      </c>
      <c r="D742" s="99" t="s">
        <v>92</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10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Profesionales</v>
      </c>
      <c r="C743" s="85" t="str" cm="1">
        <f t="array" ref="C743">IFERROR(INDEX('03.Muestra'!$F$8:$F$42,SMALL(IF("Página Web"='03.Muestra'!$D$8:$D$42,ROW('03.Muestra'!$F$8:$F$42)-MIN(ROW('03.Muestra'!$D$8:$D$42))+1,""),ROW()-740)),"")</f>
        <v>https://www.visitmadrid.es/profesionales</v>
      </c>
      <c r="D743" s="99" t="s">
        <v>92</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Qué hacer - Paisaje de la luz</v>
      </c>
      <c r="C744" s="85" t="str" cm="1">
        <f t="array" ref="C744">IFERROR(INDEX('03.Muestra'!$F$8:$F$42,SMALL(IF("Página Web"='03.Muestra'!$D$8:$D$42,ROW('03.Muestra'!$F$8:$F$42)-MIN(ROW('03.Muestra'!$D$8:$D$42))+1,""),ROW()-740)),"")</f>
        <v>https://www.visitmadrid.es/donde-ir/madrid-ciudad/paisaje-luz-paseo-arte-parque-retiro</v>
      </c>
      <c r="D744" s="99" t="s">
        <v>92</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Dónde ir  - Aranjuez</v>
      </c>
      <c r="C745" s="85" t="str" cm="1">
        <f t="array" ref="C745">IFERROR(INDEX('03.Muestra'!$F$8:$F$42,SMALL(IF("Página Web"='03.Muestra'!$D$8:$D$42,ROW('03.Muestra'!$F$8:$F$42)-MIN(ROW('03.Muestra'!$D$8:$D$42))+1,""),ROW()-740)),"")</f>
        <v>https://www.visitmadrid.es/donde-ir/aranjuez</v>
      </c>
      <c r="D745" s="99" t="s">
        <v>92</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Agenda</v>
      </c>
      <c r="C746" s="85" t="str" cm="1">
        <f t="array" ref="C746">IFERROR(INDEX('03.Muestra'!$F$8:$F$42,SMALL(IF("Página Web"='03.Muestra'!$D$8:$D$42,ROW('03.Muestra'!$F$8:$F$42)-MIN(ROW('03.Muestra'!$D$8:$D$42))+1,""),ROW()-740)),"")</f>
        <v>https://www.visitmadrid.es/agenda</v>
      </c>
      <c r="D746" s="99" t="s">
        <v>92</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Planifica tu viaje - Accesibilidad</v>
      </c>
      <c r="C747" s="85" t="str" cm="1">
        <f t="array" ref="C747">IFERROR(INDEX('03.Muestra'!$F$8:$F$42,SMALL(IF("Página Web"='03.Muestra'!$D$8:$D$42,ROW('03.Muestra'!$F$8:$F$42)-MIN(ROW('03.Muestra'!$D$8:$D$42))+1,""),ROW()-740)),"")</f>
        <v>https://www.visitmadrid.es/planifica-tu-viaje/accesibilidad</v>
      </c>
      <c r="D747" s="99" t="s">
        <v>92</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Aviso legal</v>
      </c>
      <c r="C748" s="85" t="str" cm="1">
        <f t="array" ref="C748">IFERROR(INDEX('03.Muestra'!$F$8:$F$42,SMALL(IF("Página Web"='03.Muestra'!$D$8:$D$42,ROW('03.Muestra'!$F$8:$F$42)-MIN(ROW('03.Muestra'!$D$8:$D$42))+1,""),ROW()-740)),"")</f>
        <v>https://www.visitmadrid.es/aviso-legal</v>
      </c>
      <c r="D748" s="99" t="s">
        <v>92</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Accesibilidad</v>
      </c>
      <c r="C749" s="85" t="str" cm="1">
        <f t="array" ref="C749">IFERROR(INDEX('03.Muestra'!$F$8:$F$42,SMALL(IF("Página Web"='03.Muestra'!$D$8:$D$42,ROW('03.Muestra'!$F$8:$F$42)-MIN(ROW('03.Muestra'!$D$8:$D$42))+1,""),ROW()-740)),"")</f>
        <v>https://www.visitmadrid.es/accesibilidad-web</v>
      </c>
      <c r="D749" s="99" t="s">
        <v>92</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Home - English</v>
      </c>
      <c r="C750" s="85" t="str" cm="1">
        <f t="array" ref="C750">IFERROR(INDEX('03.Muestra'!$F$8:$F$42,SMALL(IF("Página Web"='03.Muestra'!$D$8:$D$42,ROW('03.Muestra'!$F$8:$F$42)-MIN(ROW('03.Muestra'!$D$8:$D$42))+1,""),ROW()-740)),"")</f>
        <v>https://www.visitmadrid.es/en</v>
      </c>
      <c r="D750" s="99" t="s">
        <v>92</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t="str">
        <f t="shared" ref="D751:D775" si="39">IF(AND(B751&lt;&gt;"",C751&lt;&gt;""),"N/T","")</f>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https://www.visitmadrid.es/</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Crea tu itinerario</v>
      </c>
      <c r="C780" s="85" t="str" cm="1">
        <f t="array" ref="C780">IFERROR(INDEX('03.Muestra'!$F$8:$F$42,SMALL(IF("Página Web"='03.Muestra'!$D$8:$D$42,ROW('03.Muestra'!$F$8:$F$42)-MIN(ROW('03.Muestra'!$D$8:$D$42))+1,""),ROW()-778)),"")</f>
        <v>https://www.visitmadrid.es/crea-tu-itinerario</v>
      </c>
      <c r="D780" s="99" t="s">
        <v>94</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8</v>
      </c>
      <c r="J780" s="91">
        <f ca="1">COUNTIF($D779:INDIRECT("$D" &amp;  SUM(ROW()-1,'03.Muestra'!$D$45)-1),J779)</f>
        <v>2</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Profesionales</v>
      </c>
      <c r="C781" s="85" t="str" cm="1">
        <f t="array" ref="C781">IFERROR(INDEX('03.Muestra'!$F$8:$F$42,SMALL(IF("Página Web"='03.Muestra'!$D$8:$D$42,ROW('03.Muestra'!$F$8:$F$42)-MIN(ROW('03.Muestra'!$D$8:$D$42))+1,""),ROW()-778)),"")</f>
        <v>https://www.visitmadrid.es/profesionales</v>
      </c>
      <c r="D781" s="99" t="s">
        <v>94</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Qué hacer - Paisaje de la luz</v>
      </c>
      <c r="C782" s="85" t="str" cm="1">
        <f t="array" ref="C782">IFERROR(INDEX('03.Muestra'!$F$8:$F$42,SMALL(IF("Página Web"='03.Muestra'!$D$8:$D$42,ROW('03.Muestra'!$F$8:$F$42)-MIN(ROW('03.Muestra'!$D$8:$D$42))+1,""),ROW()-778)),"")</f>
        <v>https://www.visitmadrid.es/donde-ir/madrid-ciudad/paisaje-luz-paseo-arte-parque-retiro</v>
      </c>
      <c r="D782" s="99" t="s">
        <v>94</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Dónde ir  - Aranjuez</v>
      </c>
      <c r="C783" s="85" t="str" cm="1">
        <f t="array" ref="C783">IFERROR(INDEX('03.Muestra'!$F$8:$F$42,SMALL(IF("Página Web"='03.Muestra'!$D$8:$D$42,ROW('03.Muestra'!$F$8:$F$42)-MIN(ROW('03.Muestra'!$D$8:$D$42))+1,""),ROW()-778)),"")</f>
        <v>https://www.visitmadrid.es/donde-ir/aranjuez</v>
      </c>
      <c r="D783" s="99" t="s">
        <v>94</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Agenda</v>
      </c>
      <c r="C784" s="85" t="str" cm="1">
        <f t="array" ref="C784">IFERROR(INDEX('03.Muestra'!$F$8:$F$42,SMALL(IF("Página Web"='03.Muestra'!$D$8:$D$42,ROW('03.Muestra'!$F$8:$F$42)-MIN(ROW('03.Muestra'!$D$8:$D$42))+1,""),ROW()-778)),"")</f>
        <v>https://www.visitmadrid.es/agenda</v>
      </c>
      <c r="D784" s="99" t="s">
        <v>94</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Planifica tu viaje - Accesibilidad</v>
      </c>
      <c r="C785" s="85" t="str" cm="1">
        <f t="array" ref="C785">IFERROR(INDEX('03.Muestra'!$F$8:$F$42,SMALL(IF("Página Web"='03.Muestra'!$D$8:$D$42,ROW('03.Muestra'!$F$8:$F$42)-MIN(ROW('03.Muestra'!$D$8:$D$42))+1,""),ROW()-778)),"")</f>
        <v>https://www.visitmadrid.es/planifica-tu-viaje/accesibilidad</v>
      </c>
      <c r="D785" s="99" t="s">
        <v>94</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Aviso legal</v>
      </c>
      <c r="C786" s="85" t="str" cm="1">
        <f t="array" ref="C786">IFERROR(INDEX('03.Muestra'!$F$8:$F$42,SMALL(IF("Página Web"='03.Muestra'!$D$8:$D$42,ROW('03.Muestra'!$F$8:$F$42)-MIN(ROW('03.Muestra'!$D$8:$D$42))+1,""),ROW()-778)),"")</f>
        <v>https://www.visitmadrid.es/aviso-legal</v>
      </c>
      <c r="D786" s="99" t="s">
        <v>94</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Accesibilidad</v>
      </c>
      <c r="C787" s="85" t="str" cm="1">
        <f t="array" ref="C787">IFERROR(INDEX('03.Muestra'!$F$8:$F$42,SMALL(IF("Página Web"='03.Muestra'!$D$8:$D$42,ROW('03.Muestra'!$F$8:$F$42)-MIN(ROW('03.Muestra'!$D$8:$D$42))+1,""),ROW()-778)),"")</f>
        <v>https://www.visitmadrid.es/accesibilidad-web</v>
      </c>
      <c r="D787" s="99" t="s">
        <v>94</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Home - English</v>
      </c>
      <c r="C788" s="85" t="str" cm="1">
        <f t="array" ref="C788">IFERROR(INDEX('03.Muestra'!$F$8:$F$42,SMALL(IF("Página Web"='03.Muestra'!$D$8:$D$42,ROW('03.Muestra'!$F$8:$F$42)-MIN(ROW('03.Muestra'!$D$8:$D$42))+1,""),ROW()-778)),"")</f>
        <v>https://www.visitmadrid.es/en</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t="str">
        <f t="shared" ref="D789:D813" si="41">IF(AND(B789&lt;&gt;"",C789&lt;&gt;""),"N/T","")</f>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https://www.visitmadrid.es/</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Crea tu itinerario</v>
      </c>
      <c r="C818" s="85" t="str" cm="1">
        <f t="array" ref="C818">IFERROR(INDEX('03.Muestra'!$F$8:$F$42,SMALL(IF("Página Web"='03.Muestra'!$D$8:$D$42,ROW('03.Muestra'!$F$8:$F$42)-MIN(ROW('03.Muestra'!$D$8:$D$42))+1,""),ROW()-816)),"")</f>
        <v>https://www.visitmadrid.es/crea-tu-itinerario</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10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Profesionales</v>
      </c>
      <c r="C819" s="85" t="str" cm="1">
        <f t="array" ref="C819">IFERROR(INDEX('03.Muestra'!$F$8:$F$42,SMALL(IF("Página Web"='03.Muestra'!$D$8:$D$42,ROW('03.Muestra'!$F$8:$F$42)-MIN(ROW('03.Muestra'!$D$8:$D$42))+1,""),ROW()-816)),"")</f>
        <v>https://www.visitmadrid.es/profesionales</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Qué hacer - Paisaje de la luz</v>
      </c>
      <c r="C820" s="85" t="str" cm="1">
        <f t="array" ref="C820">IFERROR(INDEX('03.Muestra'!$F$8:$F$42,SMALL(IF("Página Web"='03.Muestra'!$D$8:$D$42,ROW('03.Muestra'!$F$8:$F$42)-MIN(ROW('03.Muestra'!$D$8:$D$42))+1,""),ROW()-816)),"")</f>
        <v>https://www.visitmadrid.es/donde-ir/madrid-ciudad/paisaje-luz-paseo-arte-parque-retiro</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Dónde ir  - Aranjuez</v>
      </c>
      <c r="C821" s="85" t="str" cm="1">
        <f t="array" ref="C821">IFERROR(INDEX('03.Muestra'!$F$8:$F$42,SMALL(IF("Página Web"='03.Muestra'!$D$8:$D$42,ROW('03.Muestra'!$F$8:$F$42)-MIN(ROW('03.Muestra'!$D$8:$D$42))+1,""),ROW()-816)),"")</f>
        <v>https://www.visitmadrid.es/donde-ir/aranjuez</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Agenda</v>
      </c>
      <c r="C822" s="85" t="str" cm="1">
        <f t="array" ref="C822">IFERROR(INDEX('03.Muestra'!$F$8:$F$42,SMALL(IF("Página Web"='03.Muestra'!$D$8:$D$42,ROW('03.Muestra'!$F$8:$F$42)-MIN(ROW('03.Muestra'!$D$8:$D$42))+1,""),ROW()-816)),"")</f>
        <v>https://www.visitmadrid.es/agenda</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Planifica tu viaje - Accesibilidad</v>
      </c>
      <c r="C823" s="85" t="str" cm="1">
        <f t="array" ref="C823">IFERROR(INDEX('03.Muestra'!$F$8:$F$42,SMALL(IF("Página Web"='03.Muestra'!$D$8:$D$42,ROW('03.Muestra'!$F$8:$F$42)-MIN(ROW('03.Muestra'!$D$8:$D$42))+1,""),ROW()-816)),"")</f>
        <v>https://www.visitmadrid.es/planifica-tu-viaje/accesibilidad</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Aviso legal</v>
      </c>
      <c r="C824" s="85" t="str" cm="1">
        <f t="array" ref="C824">IFERROR(INDEX('03.Muestra'!$F$8:$F$42,SMALL(IF("Página Web"='03.Muestra'!$D$8:$D$42,ROW('03.Muestra'!$F$8:$F$42)-MIN(ROW('03.Muestra'!$D$8:$D$42))+1,""),ROW()-816)),"")</f>
        <v>https://www.visitmadrid.es/aviso-legal</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Accesibilidad</v>
      </c>
      <c r="C825" s="85" t="str" cm="1">
        <f t="array" ref="C825">IFERROR(INDEX('03.Muestra'!$F$8:$F$42,SMALL(IF("Página Web"='03.Muestra'!$D$8:$D$42,ROW('03.Muestra'!$F$8:$F$42)-MIN(ROW('03.Muestra'!$D$8:$D$42))+1,""),ROW()-816)),"")</f>
        <v>https://www.visitmadrid.es/accesibilidad-web</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Home - English</v>
      </c>
      <c r="C826" s="85" t="str" cm="1">
        <f t="array" ref="C826">IFERROR(INDEX('03.Muestra'!$F$8:$F$42,SMALL(IF("Página Web"='03.Muestra'!$D$8:$D$42,ROW('03.Muestra'!$F$8:$F$42)-MIN(ROW('03.Muestra'!$D$8:$D$42))+1,""),ROW()-816)),"")</f>
        <v>https://www.visitmadrid.es/en</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t="str">
        <f t="shared" ref="D827:D851" si="43">IF(AND(B827&lt;&gt;"",C827&lt;&gt;""),"N/T","")</f>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https://www.visitmadrid.es/</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Crea tu itinerario</v>
      </c>
      <c r="C856" s="85" t="str" cm="1">
        <f t="array" ref="C856">IFERROR(INDEX('03.Muestra'!$F$8:$F$42,SMALL(IF("Página Web"='03.Muestra'!$D$8:$D$42,ROW('03.Muestra'!$F$8:$F$42)-MIN(ROW('03.Muestra'!$D$8:$D$42))+1,""),ROW()-854)),"")</f>
        <v>https://www.visitmadrid.es/crea-tu-itinerario</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10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Profesionales</v>
      </c>
      <c r="C857" s="85" t="str" cm="1">
        <f t="array" ref="C857">IFERROR(INDEX('03.Muestra'!$F$8:$F$42,SMALL(IF("Página Web"='03.Muestra'!$D$8:$D$42,ROW('03.Muestra'!$F$8:$F$42)-MIN(ROW('03.Muestra'!$D$8:$D$42))+1,""),ROW()-854)),"")</f>
        <v>https://www.visitmadrid.es/profesionales</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Qué hacer - Paisaje de la luz</v>
      </c>
      <c r="C858" s="85" t="str" cm="1">
        <f t="array" ref="C858">IFERROR(INDEX('03.Muestra'!$F$8:$F$42,SMALL(IF("Página Web"='03.Muestra'!$D$8:$D$42,ROW('03.Muestra'!$F$8:$F$42)-MIN(ROW('03.Muestra'!$D$8:$D$42))+1,""),ROW()-854)),"")</f>
        <v>https://www.visitmadrid.es/donde-ir/madrid-ciudad/paisaje-luz-paseo-arte-parque-retiro</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Dónde ir  - Aranjuez</v>
      </c>
      <c r="C859" s="85" t="str" cm="1">
        <f t="array" ref="C859">IFERROR(INDEX('03.Muestra'!$F$8:$F$42,SMALL(IF("Página Web"='03.Muestra'!$D$8:$D$42,ROW('03.Muestra'!$F$8:$F$42)-MIN(ROW('03.Muestra'!$D$8:$D$42))+1,""),ROW()-854)),"")</f>
        <v>https://www.visitmadrid.es/donde-ir/aranjuez</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Agenda</v>
      </c>
      <c r="C860" s="85" t="str" cm="1">
        <f t="array" ref="C860">IFERROR(INDEX('03.Muestra'!$F$8:$F$42,SMALL(IF("Página Web"='03.Muestra'!$D$8:$D$42,ROW('03.Muestra'!$F$8:$F$42)-MIN(ROW('03.Muestra'!$D$8:$D$42))+1,""),ROW()-854)),"")</f>
        <v>https://www.visitmadrid.es/agenda</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Planifica tu viaje - Accesibilidad</v>
      </c>
      <c r="C861" s="85" t="str" cm="1">
        <f t="array" ref="C861">IFERROR(INDEX('03.Muestra'!$F$8:$F$42,SMALL(IF("Página Web"='03.Muestra'!$D$8:$D$42,ROW('03.Muestra'!$F$8:$F$42)-MIN(ROW('03.Muestra'!$D$8:$D$42))+1,""),ROW()-854)),"")</f>
        <v>https://www.visitmadrid.es/planifica-tu-viaje/accesibilidad</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Aviso legal</v>
      </c>
      <c r="C862" s="85" t="str" cm="1">
        <f t="array" ref="C862">IFERROR(INDEX('03.Muestra'!$F$8:$F$42,SMALL(IF("Página Web"='03.Muestra'!$D$8:$D$42,ROW('03.Muestra'!$F$8:$F$42)-MIN(ROW('03.Muestra'!$D$8:$D$42))+1,""),ROW()-854)),"")</f>
        <v>https://www.visitmadrid.es/aviso-legal</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Accesibilidad</v>
      </c>
      <c r="C863" s="85" t="str" cm="1">
        <f t="array" ref="C863">IFERROR(INDEX('03.Muestra'!$F$8:$F$42,SMALL(IF("Página Web"='03.Muestra'!$D$8:$D$42,ROW('03.Muestra'!$F$8:$F$42)-MIN(ROW('03.Muestra'!$D$8:$D$42))+1,""),ROW()-854)),"")</f>
        <v>https://www.visitmadrid.es/accesibilidad-web</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Home - English</v>
      </c>
      <c r="C864" s="85" t="str" cm="1">
        <f t="array" ref="C864">IFERROR(INDEX('03.Muestra'!$F$8:$F$42,SMALL(IF("Página Web"='03.Muestra'!$D$8:$D$42,ROW('03.Muestra'!$F$8:$F$42)-MIN(ROW('03.Muestra'!$D$8:$D$42))+1,""),ROW()-854)),"")</f>
        <v>https://www.visitmadrid.es/en</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t="str">
        <f t="shared" ref="D865:D889" si="45">IF(AND(B865&lt;&gt;"",C865&lt;&gt;""),"N/T","")</f>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https://www.visitmadrid.es/</v>
      </c>
      <c r="D893" s="99" t="s">
        <v>92</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Crea tu itinerario</v>
      </c>
      <c r="C894" s="85" t="str" cm="1">
        <f t="array" ref="C894">IFERROR(INDEX('03.Muestra'!$F$8:$F$42,SMALL(IF("Página Web"='03.Muestra'!$D$8:$D$42,ROW('03.Muestra'!$F$8:$F$42)-MIN(ROW('03.Muestra'!$D$8:$D$42))+1,""),ROW()-892)),"")</f>
        <v>https://www.visitmadrid.es/crea-tu-itinerario</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8</v>
      </c>
      <c r="I894" s="91">
        <f ca="1">COUNTIF($D893:INDIRECT("$D" &amp;  SUM(ROW()-1,'03.Muestra'!$D$45)-1),I893)</f>
        <v>0</v>
      </c>
      <c r="J894" s="91">
        <f ca="1">COUNTIF($D893:INDIRECT("$D" &amp;  SUM(ROW()-1,'03.Muestra'!$D$45)-1),J893)</f>
        <v>2</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Profesionales</v>
      </c>
      <c r="C895" s="85" t="str" cm="1">
        <f t="array" ref="C895">IFERROR(INDEX('03.Muestra'!$F$8:$F$42,SMALL(IF("Página Web"='03.Muestra'!$D$8:$D$42,ROW('03.Muestra'!$F$8:$F$42)-MIN(ROW('03.Muestra'!$D$8:$D$42))+1,""),ROW()-892)),"")</f>
        <v>https://www.visitmadrid.es/profesionales</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Qué hacer - Paisaje de la luz</v>
      </c>
      <c r="C896" s="85" t="str" cm="1">
        <f t="array" ref="C896">IFERROR(INDEX('03.Muestra'!$F$8:$F$42,SMALL(IF("Página Web"='03.Muestra'!$D$8:$D$42,ROW('03.Muestra'!$F$8:$F$42)-MIN(ROW('03.Muestra'!$D$8:$D$42))+1,""),ROW()-892)),"")</f>
        <v>https://www.visitmadrid.es/donde-ir/madrid-ciudad/paisaje-luz-paseo-arte-parque-retiro</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Dónde ir  - Aranjuez</v>
      </c>
      <c r="C897" s="85" t="str" cm="1">
        <f t="array" ref="C897">IFERROR(INDEX('03.Muestra'!$F$8:$F$42,SMALL(IF("Página Web"='03.Muestra'!$D$8:$D$42,ROW('03.Muestra'!$F$8:$F$42)-MIN(ROW('03.Muestra'!$D$8:$D$42))+1,""),ROW()-892)),"")</f>
        <v>https://www.visitmadrid.es/donde-ir/aranjuez</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Agenda</v>
      </c>
      <c r="C898" s="85" t="str" cm="1">
        <f t="array" ref="C898">IFERROR(INDEX('03.Muestra'!$F$8:$F$42,SMALL(IF("Página Web"='03.Muestra'!$D$8:$D$42,ROW('03.Muestra'!$F$8:$F$42)-MIN(ROW('03.Muestra'!$D$8:$D$42))+1,""),ROW()-892)),"")</f>
        <v>https://www.visitmadrid.es/agenda</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Planifica tu viaje - Accesibilidad</v>
      </c>
      <c r="C899" s="85" t="str" cm="1">
        <f t="array" ref="C899">IFERROR(INDEX('03.Muestra'!$F$8:$F$42,SMALL(IF("Página Web"='03.Muestra'!$D$8:$D$42,ROW('03.Muestra'!$F$8:$F$42)-MIN(ROW('03.Muestra'!$D$8:$D$42))+1,""),ROW()-892)),"")</f>
        <v>https://www.visitmadrid.es/planifica-tu-viaje/accesibilidad</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Aviso legal</v>
      </c>
      <c r="C900" s="85" t="str" cm="1">
        <f t="array" ref="C900">IFERROR(INDEX('03.Muestra'!$F$8:$F$42,SMALL(IF("Página Web"='03.Muestra'!$D$8:$D$42,ROW('03.Muestra'!$F$8:$F$42)-MIN(ROW('03.Muestra'!$D$8:$D$42))+1,""),ROW()-892)),"")</f>
        <v>https://www.visitmadrid.es/aviso-legal</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Accesibilidad</v>
      </c>
      <c r="C901" s="85" t="str" cm="1">
        <f t="array" ref="C901">IFERROR(INDEX('03.Muestra'!$F$8:$F$42,SMALL(IF("Página Web"='03.Muestra'!$D$8:$D$42,ROW('03.Muestra'!$F$8:$F$42)-MIN(ROW('03.Muestra'!$D$8:$D$42))+1,""),ROW()-892)),"")</f>
        <v>https://www.visitmadrid.es/accesibilidad-web</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Home - English</v>
      </c>
      <c r="C902" s="85" t="str" cm="1">
        <f t="array" ref="C902">IFERROR(INDEX('03.Muestra'!$F$8:$F$42,SMALL(IF("Página Web"='03.Muestra'!$D$8:$D$42,ROW('03.Muestra'!$F$8:$F$42)-MIN(ROW('03.Muestra'!$D$8:$D$42))+1,""),ROW()-892)),"")</f>
        <v>https://www.visitmadrid.es/en</v>
      </c>
      <c r="D902" s="99" t="s">
        <v>92</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t="str">
        <f t="shared" ref="D903:D927" si="47">IF(AND(B903&lt;&gt;"",C903&lt;&gt;""),"N/T","")</f>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https://www.visitmadrid.es/</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Crea tu itinerario</v>
      </c>
      <c r="C932" s="85" t="str" cm="1">
        <f t="array" ref="C932">IFERROR(INDEX('03.Muestra'!$F$8:$F$42,SMALL(IF("Página Web"='03.Muestra'!$D$8:$D$42,ROW('03.Muestra'!$F$8:$F$42)-MIN(ROW('03.Muestra'!$D$8:$D$42))+1,""),ROW()-930)),"")</f>
        <v>https://www.visitmadrid.es/crea-tu-itinerario</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10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Profesionales</v>
      </c>
      <c r="C933" s="85" t="str" cm="1">
        <f t="array" ref="C933">IFERROR(INDEX('03.Muestra'!$F$8:$F$42,SMALL(IF("Página Web"='03.Muestra'!$D$8:$D$42,ROW('03.Muestra'!$F$8:$F$42)-MIN(ROW('03.Muestra'!$D$8:$D$42))+1,""),ROW()-930)),"")</f>
        <v>https://www.visitmadrid.es/profesionales</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Qué hacer - Paisaje de la luz</v>
      </c>
      <c r="C934" s="85" t="str" cm="1">
        <f t="array" ref="C934">IFERROR(INDEX('03.Muestra'!$F$8:$F$42,SMALL(IF("Página Web"='03.Muestra'!$D$8:$D$42,ROW('03.Muestra'!$F$8:$F$42)-MIN(ROW('03.Muestra'!$D$8:$D$42))+1,""),ROW()-930)),"")</f>
        <v>https://www.visitmadrid.es/donde-ir/madrid-ciudad/paisaje-luz-paseo-arte-parque-retiro</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Dónde ir  - Aranjuez</v>
      </c>
      <c r="C935" s="85" t="str" cm="1">
        <f t="array" ref="C935">IFERROR(INDEX('03.Muestra'!$F$8:$F$42,SMALL(IF("Página Web"='03.Muestra'!$D$8:$D$42,ROW('03.Muestra'!$F$8:$F$42)-MIN(ROW('03.Muestra'!$D$8:$D$42))+1,""),ROW()-930)),"")</f>
        <v>https://www.visitmadrid.es/donde-ir/aranjuez</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Agenda</v>
      </c>
      <c r="C936" s="85" t="str" cm="1">
        <f t="array" ref="C936">IFERROR(INDEX('03.Muestra'!$F$8:$F$42,SMALL(IF("Página Web"='03.Muestra'!$D$8:$D$42,ROW('03.Muestra'!$F$8:$F$42)-MIN(ROW('03.Muestra'!$D$8:$D$42))+1,""),ROW()-930)),"")</f>
        <v>https://www.visitmadrid.es/agenda</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Planifica tu viaje - Accesibilidad</v>
      </c>
      <c r="C937" s="85" t="str" cm="1">
        <f t="array" ref="C937">IFERROR(INDEX('03.Muestra'!$F$8:$F$42,SMALL(IF("Página Web"='03.Muestra'!$D$8:$D$42,ROW('03.Muestra'!$F$8:$F$42)-MIN(ROW('03.Muestra'!$D$8:$D$42))+1,""),ROW()-930)),"")</f>
        <v>https://www.visitmadrid.es/planifica-tu-viaje/accesibilidad</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Aviso legal</v>
      </c>
      <c r="C938" s="85" t="str" cm="1">
        <f t="array" ref="C938">IFERROR(INDEX('03.Muestra'!$F$8:$F$42,SMALL(IF("Página Web"='03.Muestra'!$D$8:$D$42,ROW('03.Muestra'!$F$8:$F$42)-MIN(ROW('03.Muestra'!$D$8:$D$42))+1,""),ROW()-930)),"")</f>
        <v>https://www.visitmadrid.es/aviso-legal</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Accesibilidad</v>
      </c>
      <c r="C939" s="85" t="str" cm="1">
        <f t="array" ref="C939">IFERROR(INDEX('03.Muestra'!$F$8:$F$42,SMALL(IF("Página Web"='03.Muestra'!$D$8:$D$42,ROW('03.Muestra'!$F$8:$F$42)-MIN(ROW('03.Muestra'!$D$8:$D$42))+1,""),ROW()-930)),"")</f>
        <v>https://www.visitmadrid.es/accesibilidad-web</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Home - English</v>
      </c>
      <c r="C940" s="85" t="str" cm="1">
        <f t="array" ref="C940">IFERROR(INDEX('03.Muestra'!$F$8:$F$42,SMALL(IF("Página Web"='03.Muestra'!$D$8:$D$42,ROW('03.Muestra'!$F$8:$F$42)-MIN(ROW('03.Muestra'!$D$8:$D$42))+1,""),ROW()-930)),"")</f>
        <v>https://www.visitmadrid.es/en</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t="str">
        <f t="shared" ref="D941:D965" si="49">IF(AND(B941&lt;&gt;"",C941&lt;&gt;""),"N/T","")</f>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https://www.visitmadrid.es/</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Crea tu itinerario</v>
      </c>
      <c r="C970" s="85" t="str" cm="1">
        <f t="array" ref="C970">IFERROR(INDEX('03.Muestra'!$F$8:$F$42,SMALL(IF("Página Web"='03.Muestra'!$D$8:$D$42,ROW('03.Muestra'!$F$8:$F$42)-MIN(ROW('03.Muestra'!$D$8:$D$42))+1,""),ROW()-968)),"")</f>
        <v>https://www.visitmadrid.es/crea-tu-itinerario</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Profesionales</v>
      </c>
      <c r="C971" s="85" t="str" cm="1">
        <f t="array" ref="C971">IFERROR(INDEX('03.Muestra'!$F$8:$F$42,SMALL(IF("Página Web"='03.Muestra'!$D$8:$D$42,ROW('03.Muestra'!$F$8:$F$42)-MIN(ROW('03.Muestra'!$D$8:$D$42))+1,""),ROW()-968)),"")</f>
        <v>https://www.visitmadrid.es/profesionales</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Qué hacer - Paisaje de la luz</v>
      </c>
      <c r="C972" s="85" t="str" cm="1">
        <f t="array" ref="C972">IFERROR(INDEX('03.Muestra'!$F$8:$F$42,SMALL(IF("Página Web"='03.Muestra'!$D$8:$D$42,ROW('03.Muestra'!$F$8:$F$42)-MIN(ROW('03.Muestra'!$D$8:$D$42))+1,""),ROW()-968)),"")</f>
        <v>https://www.visitmadrid.es/donde-ir/madrid-ciudad/paisaje-luz-paseo-arte-parque-retiro</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Dónde ir  - Aranjuez</v>
      </c>
      <c r="C973" s="85" t="str" cm="1">
        <f t="array" ref="C973">IFERROR(INDEX('03.Muestra'!$F$8:$F$42,SMALL(IF("Página Web"='03.Muestra'!$D$8:$D$42,ROW('03.Muestra'!$F$8:$F$42)-MIN(ROW('03.Muestra'!$D$8:$D$42))+1,""),ROW()-968)),"")</f>
        <v>https://www.visitmadrid.es/donde-ir/aranjuez</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Agenda</v>
      </c>
      <c r="C974" s="85" t="str" cm="1">
        <f t="array" ref="C974">IFERROR(INDEX('03.Muestra'!$F$8:$F$42,SMALL(IF("Página Web"='03.Muestra'!$D$8:$D$42,ROW('03.Muestra'!$F$8:$F$42)-MIN(ROW('03.Muestra'!$D$8:$D$42))+1,""),ROW()-968)),"")</f>
        <v>https://www.visitmadrid.es/agenda</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Planifica tu viaje - Accesibilidad</v>
      </c>
      <c r="C975" s="85" t="str" cm="1">
        <f t="array" ref="C975">IFERROR(INDEX('03.Muestra'!$F$8:$F$42,SMALL(IF("Página Web"='03.Muestra'!$D$8:$D$42,ROW('03.Muestra'!$F$8:$F$42)-MIN(ROW('03.Muestra'!$D$8:$D$42))+1,""),ROW()-968)),"")</f>
        <v>https://www.visitmadrid.es/planifica-tu-viaje/accesibilidad</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Aviso legal</v>
      </c>
      <c r="C976" s="85" t="str" cm="1">
        <f t="array" ref="C976">IFERROR(INDEX('03.Muestra'!$F$8:$F$42,SMALL(IF("Página Web"='03.Muestra'!$D$8:$D$42,ROW('03.Muestra'!$F$8:$F$42)-MIN(ROW('03.Muestra'!$D$8:$D$42))+1,""),ROW()-968)),"")</f>
        <v>https://www.visitmadrid.es/aviso-legal</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Accesibilidad</v>
      </c>
      <c r="C977" s="85" t="str" cm="1">
        <f t="array" ref="C977">IFERROR(INDEX('03.Muestra'!$F$8:$F$42,SMALL(IF("Página Web"='03.Muestra'!$D$8:$D$42,ROW('03.Muestra'!$F$8:$F$42)-MIN(ROW('03.Muestra'!$D$8:$D$42))+1,""),ROW()-968)),"")</f>
        <v>https://www.visitmadrid.es/accesibilidad-web</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Home - English</v>
      </c>
      <c r="C978" s="85" t="str" cm="1">
        <f t="array" ref="C978">IFERROR(INDEX('03.Muestra'!$F$8:$F$42,SMALL(IF("Página Web"='03.Muestra'!$D$8:$D$42,ROW('03.Muestra'!$F$8:$F$42)-MIN(ROW('03.Muestra'!$D$8:$D$42))+1,""),ROW()-968)),"")</f>
        <v>https://www.visitmadrid.es/en</v>
      </c>
      <c r="D978" s="99" t="s">
        <v>92</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t="str">
        <f t="shared" ref="D979:D1003" si="51">IF(AND(B979&lt;&gt;"",C979&lt;&gt;""),"N/T","")</f>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https://www.visitmadrid.es/</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Crea tu itinerario</v>
      </c>
      <c r="C1008" s="85" t="str" cm="1">
        <f t="array" ref="C1008">IFERROR(INDEX('03.Muestra'!$F$8:$F$42,SMALL(IF("Página Web"='03.Muestra'!$D$8:$D$42,ROW('03.Muestra'!$F$8:$F$42)-MIN(ROW('03.Muestra'!$D$8:$D$42))+1,""),ROW()-1006)),"")</f>
        <v>https://www.visitmadrid.es/crea-tu-itinerario</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10</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Profesionales</v>
      </c>
      <c r="C1009" s="85" t="str" cm="1">
        <f t="array" ref="C1009">IFERROR(INDEX('03.Muestra'!$F$8:$F$42,SMALL(IF("Página Web"='03.Muestra'!$D$8:$D$42,ROW('03.Muestra'!$F$8:$F$42)-MIN(ROW('03.Muestra'!$D$8:$D$42))+1,""),ROW()-1006)),"")</f>
        <v>https://www.visitmadrid.es/profesionales</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Qué hacer - Paisaje de la luz</v>
      </c>
      <c r="C1010" s="85" t="str" cm="1">
        <f t="array" ref="C1010">IFERROR(INDEX('03.Muestra'!$F$8:$F$42,SMALL(IF("Página Web"='03.Muestra'!$D$8:$D$42,ROW('03.Muestra'!$F$8:$F$42)-MIN(ROW('03.Muestra'!$D$8:$D$42))+1,""),ROW()-1006)),"")</f>
        <v>https://www.visitmadrid.es/donde-ir/madrid-ciudad/paisaje-luz-paseo-arte-parque-retiro</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Dónde ir  - Aranjuez</v>
      </c>
      <c r="C1011" s="85" t="str" cm="1">
        <f t="array" ref="C1011">IFERROR(INDEX('03.Muestra'!$F$8:$F$42,SMALL(IF("Página Web"='03.Muestra'!$D$8:$D$42,ROW('03.Muestra'!$F$8:$F$42)-MIN(ROW('03.Muestra'!$D$8:$D$42))+1,""),ROW()-1006)),"")</f>
        <v>https://www.visitmadrid.es/donde-ir/aranjuez</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Agenda</v>
      </c>
      <c r="C1012" s="85" t="str" cm="1">
        <f t="array" ref="C1012">IFERROR(INDEX('03.Muestra'!$F$8:$F$42,SMALL(IF("Página Web"='03.Muestra'!$D$8:$D$42,ROW('03.Muestra'!$F$8:$F$42)-MIN(ROW('03.Muestra'!$D$8:$D$42))+1,""),ROW()-1006)),"")</f>
        <v>https://www.visitmadrid.es/agenda</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Planifica tu viaje - Accesibilidad</v>
      </c>
      <c r="C1013" s="85" t="str" cm="1">
        <f t="array" ref="C1013">IFERROR(INDEX('03.Muestra'!$F$8:$F$42,SMALL(IF("Página Web"='03.Muestra'!$D$8:$D$42,ROW('03.Muestra'!$F$8:$F$42)-MIN(ROW('03.Muestra'!$D$8:$D$42))+1,""),ROW()-1006)),"")</f>
        <v>https://www.visitmadrid.es/planifica-tu-viaje/accesibilidad</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Aviso legal</v>
      </c>
      <c r="C1014" s="85" t="str" cm="1">
        <f t="array" ref="C1014">IFERROR(INDEX('03.Muestra'!$F$8:$F$42,SMALL(IF("Página Web"='03.Muestra'!$D$8:$D$42,ROW('03.Muestra'!$F$8:$F$42)-MIN(ROW('03.Muestra'!$D$8:$D$42))+1,""),ROW()-1006)),"")</f>
        <v>https://www.visitmadrid.es/aviso-legal</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Accesibilidad</v>
      </c>
      <c r="C1015" s="85" t="str" cm="1">
        <f t="array" ref="C1015">IFERROR(INDEX('03.Muestra'!$F$8:$F$42,SMALL(IF("Página Web"='03.Muestra'!$D$8:$D$42,ROW('03.Muestra'!$F$8:$F$42)-MIN(ROW('03.Muestra'!$D$8:$D$42))+1,""),ROW()-1006)),"")</f>
        <v>https://www.visitmadrid.es/accesibilidad-web</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Home - English</v>
      </c>
      <c r="C1016" s="85" t="str" cm="1">
        <f t="array" ref="C1016">IFERROR(INDEX('03.Muestra'!$F$8:$F$42,SMALL(IF("Página Web"='03.Muestra'!$D$8:$D$42,ROW('03.Muestra'!$F$8:$F$42)-MIN(ROW('03.Muestra'!$D$8:$D$42))+1,""),ROW()-1006)),"")</f>
        <v>https://www.visitmadrid.es/en</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t="str">
        <f t="shared" ref="D1017:D1041" si="53">IF(AND(B1017&lt;&gt;"",C1017&lt;&gt;""),"N/T","")</f>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https://www.visitmadrid.es/</v>
      </c>
      <c r="D1045" s="99" t="s">
        <v>92</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Crea tu itinerario</v>
      </c>
      <c r="C1046" s="85" t="str" cm="1">
        <f t="array" ref="C1046">IFERROR(INDEX('03.Muestra'!$F$8:$F$42,SMALL(IF("Página Web"='03.Muestra'!$D$8:$D$42,ROW('03.Muestra'!$F$8:$F$42)-MIN(ROW('03.Muestra'!$D$8:$D$42))+1,""),ROW()-1044)),"")</f>
        <v>https://www.visitmadrid.es/crea-tu-itinerario</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1</v>
      </c>
      <c r="J1046" s="91">
        <f ca="1">COUNTIF($D1045:INDIRECT("$D" &amp;  SUM(ROW()-1,'03.Muestra'!$D$45)-1),J1045)</f>
        <v>9</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Profesionales</v>
      </c>
      <c r="C1047" s="85" t="str" cm="1">
        <f t="array" ref="C1047">IFERROR(INDEX('03.Muestra'!$F$8:$F$42,SMALL(IF("Página Web"='03.Muestra'!$D$8:$D$42,ROW('03.Muestra'!$F$8:$F$42)-MIN(ROW('03.Muestra'!$D$8:$D$42))+1,""),ROW()-1044)),"")</f>
        <v>https://www.visitmadrid.es/profesionales</v>
      </c>
      <c r="D1047" s="99" t="s">
        <v>92</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Qué hacer - Paisaje de la luz</v>
      </c>
      <c r="C1048" s="85" t="str" cm="1">
        <f t="array" ref="C1048">IFERROR(INDEX('03.Muestra'!$F$8:$F$42,SMALL(IF("Página Web"='03.Muestra'!$D$8:$D$42,ROW('03.Muestra'!$F$8:$F$42)-MIN(ROW('03.Muestra'!$D$8:$D$42))+1,""),ROW()-1044)),"")</f>
        <v>https://www.visitmadrid.es/donde-ir/madrid-ciudad/paisaje-luz-paseo-arte-parque-retiro</v>
      </c>
      <c r="D1048" s="99" t="s">
        <v>92</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Dónde ir  - Aranjuez</v>
      </c>
      <c r="C1049" s="85" t="str" cm="1">
        <f t="array" ref="C1049">IFERROR(INDEX('03.Muestra'!$F$8:$F$42,SMALL(IF("Página Web"='03.Muestra'!$D$8:$D$42,ROW('03.Muestra'!$F$8:$F$42)-MIN(ROW('03.Muestra'!$D$8:$D$42))+1,""),ROW()-1044)),"")</f>
        <v>https://www.visitmadrid.es/donde-ir/aranjuez</v>
      </c>
      <c r="D1049" s="99" t="s">
        <v>92</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Agenda</v>
      </c>
      <c r="C1050" s="85" t="str" cm="1">
        <f t="array" ref="C1050">IFERROR(INDEX('03.Muestra'!$F$8:$F$42,SMALL(IF("Página Web"='03.Muestra'!$D$8:$D$42,ROW('03.Muestra'!$F$8:$F$42)-MIN(ROW('03.Muestra'!$D$8:$D$42))+1,""),ROW()-1044)),"")</f>
        <v>https://www.visitmadrid.es/agenda</v>
      </c>
      <c r="D1050" s="99" t="s">
        <v>92</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Planifica tu viaje - Accesibilidad</v>
      </c>
      <c r="C1051" s="85" t="str" cm="1">
        <f t="array" ref="C1051">IFERROR(INDEX('03.Muestra'!$F$8:$F$42,SMALL(IF("Página Web"='03.Muestra'!$D$8:$D$42,ROW('03.Muestra'!$F$8:$F$42)-MIN(ROW('03.Muestra'!$D$8:$D$42))+1,""),ROW()-1044)),"")</f>
        <v>https://www.visitmadrid.es/planifica-tu-viaje/accesibilidad</v>
      </c>
      <c r="D1051" s="99" t="s">
        <v>92</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Aviso legal</v>
      </c>
      <c r="C1052" s="85" t="str" cm="1">
        <f t="array" ref="C1052">IFERROR(INDEX('03.Muestra'!$F$8:$F$42,SMALL(IF("Página Web"='03.Muestra'!$D$8:$D$42,ROW('03.Muestra'!$F$8:$F$42)-MIN(ROW('03.Muestra'!$D$8:$D$42))+1,""),ROW()-1044)),"")</f>
        <v>https://www.visitmadrid.es/aviso-legal</v>
      </c>
      <c r="D1052" s="99" t="s">
        <v>92</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Accesibilidad</v>
      </c>
      <c r="C1053" s="85" t="str" cm="1">
        <f t="array" ref="C1053">IFERROR(INDEX('03.Muestra'!$F$8:$F$42,SMALL(IF("Página Web"='03.Muestra'!$D$8:$D$42,ROW('03.Muestra'!$F$8:$F$42)-MIN(ROW('03.Muestra'!$D$8:$D$42))+1,""),ROW()-1044)),"")</f>
        <v>https://www.visitmadrid.es/accesibilidad-web</v>
      </c>
      <c r="D1053" s="99" t="s">
        <v>92</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Home - English</v>
      </c>
      <c r="C1054" s="85" t="str" cm="1">
        <f t="array" ref="C1054">IFERROR(INDEX('03.Muestra'!$F$8:$F$42,SMALL(IF("Página Web"='03.Muestra'!$D$8:$D$42,ROW('03.Muestra'!$F$8:$F$42)-MIN(ROW('03.Muestra'!$D$8:$D$42))+1,""),ROW()-1044)),"")</f>
        <v>https://www.visitmadrid.es/en</v>
      </c>
      <c r="D1054" s="99" t="s">
        <v>92</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t="str">
        <f t="shared" ref="D1055:D1079" si="55">IF(AND(B1055&lt;&gt;"",C1055&lt;&gt;""),"N/T","")</f>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https://www.visitmadrid.es/</v>
      </c>
      <c r="D1083" s="99" t="s">
        <v>94</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Crea tu itinerario</v>
      </c>
      <c r="C1084" s="85" t="str" cm="1">
        <f t="array" ref="C1084">IFERROR(INDEX('03.Muestra'!$F$8:$F$42,SMALL(IF("Página Web"='03.Muestra'!$D$8:$D$42,ROW('03.Muestra'!$F$8:$F$42)-MIN(ROW('03.Muestra'!$D$8:$D$42))+1,""),ROW()-1082)),"")</f>
        <v>https://www.visitmadrid.es/crea-tu-itinerario</v>
      </c>
      <c r="D1084" s="99" t="s">
        <v>94</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10</v>
      </c>
      <c r="J1084" s="91">
        <f ca="1">COUNTIF($D1083:INDIRECT("$D" &amp;  SUM(ROW()-1,'03.Muestra'!$D$45)-1),J1083)</f>
        <v>0</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Profesionales</v>
      </c>
      <c r="C1085" s="85" t="str" cm="1">
        <f t="array" ref="C1085">IFERROR(INDEX('03.Muestra'!$F$8:$F$42,SMALL(IF("Página Web"='03.Muestra'!$D$8:$D$42,ROW('03.Muestra'!$F$8:$F$42)-MIN(ROW('03.Muestra'!$D$8:$D$42))+1,""),ROW()-1082)),"")</f>
        <v>https://www.visitmadrid.es/profesionales</v>
      </c>
      <c r="D1085" s="99" t="s">
        <v>94</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Qué hacer - Paisaje de la luz</v>
      </c>
      <c r="C1086" s="85" t="str" cm="1">
        <f t="array" ref="C1086">IFERROR(INDEX('03.Muestra'!$F$8:$F$42,SMALL(IF("Página Web"='03.Muestra'!$D$8:$D$42,ROW('03.Muestra'!$F$8:$F$42)-MIN(ROW('03.Muestra'!$D$8:$D$42))+1,""),ROW()-1082)),"")</f>
        <v>https://www.visitmadrid.es/donde-ir/madrid-ciudad/paisaje-luz-paseo-arte-parque-retiro</v>
      </c>
      <c r="D1086" s="99" t="s">
        <v>94</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Dónde ir  - Aranjuez</v>
      </c>
      <c r="C1087" s="85" t="str" cm="1">
        <f t="array" ref="C1087">IFERROR(INDEX('03.Muestra'!$F$8:$F$42,SMALL(IF("Página Web"='03.Muestra'!$D$8:$D$42,ROW('03.Muestra'!$F$8:$F$42)-MIN(ROW('03.Muestra'!$D$8:$D$42))+1,""),ROW()-1082)),"")</f>
        <v>https://www.visitmadrid.es/donde-ir/aranjuez</v>
      </c>
      <c r="D1087" s="99" t="s">
        <v>94</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Agenda</v>
      </c>
      <c r="C1088" s="85" t="str" cm="1">
        <f t="array" ref="C1088">IFERROR(INDEX('03.Muestra'!$F$8:$F$42,SMALL(IF("Página Web"='03.Muestra'!$D$8:$D$42,ROW('03.Muestra'!$F$8:$F$42)-MIN(ROW('03.Muestra'!$D$8:$D$42))+1,""),ROW()-1082)),"")</f>
        <v>https://www.visitmadrid.es/agenda</v>
      </c>
      <c r="D1088" s="99" t="s">
        <v>94</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Planifica tu viaje - Accesibilidad</v>
      </c>
      <c r="C1089" s="85" t="str" cm="1">
        <f t="array" ref="C1089">IFERROR(INDEX('03.Muestra'!$F$8:$F$42,SMALL(IF("Página Web"='03.Muestra'!$D$8:$D$42,ROW('03.Muestra'!$F$8:$F$42)-MIN(ROW('03.Muestra'!$D$8:$D$42))+1,""),ROW()-1082)),"")</f>
        <v>https://www.visitmadrid.es/planifica-tu-viaje/accesibilidad</v>
      </c>
      <c r="D1089" s="99" t="s">
        <v>94</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Aviso legal</v>
      </c>
      <c r="C1090" s="85" t="str" cm="1">
        <f t="array" ref="C1090">IFERROR(INDEX('03.Muestra'!$F$8:$F$42,SMALL(IF("Página Web"='03.Muestra'!$D$8:$D$42,ROW('03.Muestra'!$F$8:$F$42)-MIN(ROW('03.Muestra'!$D$8:$D$42))+1,""),ROW()-1082)),"")</f>
        <v>https://www.visitmadrid.es/aviso-legal</v>
      </c>
      <c r="D1090" s="99" t="s">
        <v>94</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Accesibilidad</v>
      </c>
      <c r="C1091" s="85" t="str" cm="1">
        <f t="array" ref="C1091">IFERROR(INDEX('03.Muestra'!$F$8:$F$42,SMALL(IF("Página Web"='03.Muestra'!$D$8:$D$42,ROW('03.Muestra'!$F$8:$F$42)-MIN(ROW('03.Muestra'!$D$8:$D$42))+1,""),ROW()-1082)),"")</f>
        <v>https://www.visitmadrid.es/accesibilidad-web</v>
      </c>
      <c r="D1091" s="99" t="s">
        <v>94</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Home - English</v>
      </c>
      <c r="C1092" s="85" t="str" cm="1">
        <f t="array" ref="C1092">IFERROR(INDEX('03.Muestra'!$F$8:$F$42,SMALL(IF("Página Web"='03.Muestra'!$D$8:$D$42,ROW('03.Muestra'!$F$8:$F$42)-MIN(ROW('03.Muestra'!$D$8:$D$42))+1,""),ROW()-1082)),"")</f>
        <v>https://www.visitmadrid.es/en</v>
      </c>
      <c r="D1092" s="99" t="s">
        <v>94</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t="str">
        <f t="shared" ref="D1093:D1117" si="57">IF(AND(B1093&lt;&gt;"",C1093&lt;&gt;""),"N/T","")</f>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https://www.visitmadrid.es/</v>
      </c>
      <c r="D1121" s="99" t="s">
        <v>94</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Crea tu itinerario</v>
      </c>
      <c r="C1122" s="85" t="str" cm="1">
        <f t="array" ref="C1122">IFERROR(INDEX('03.Muestra'!$F$8:$F$42,SMALL(IF("Página Web"='03.Muestra'!$D$8:$D$42,ROW('03.Muestra'!$F$8:$F$42)-MIN(ROW('03.Muestra'!$D$8:$D$42))+1,""),ROW()-1120)),"")</f>
        <v>https://www.visitmadrid.es/crea-tu-itinerario</v>
      </c>
      <c r="D1122" s="99" t="s">
        <v>94</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10</v>
      </c>
      <c r="J1122" s="91">
        <f ca="1">COUNTIF($D1121:INDIRECT("$D" &amp;  SUM(ROW()-1,'03.Muestra'!$D$45)-1),J1121)</f>
        <v>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Profesionales</v>
      </c>
      <c r="C1123" s="85" t="str" cm="1">
        <f t="array" ref="C1123">IFERROR(INDEX('03.Muestra'!$F$8:$F$42,SMALL(IF("Página Web"='03.Muestra'!$D$8:$D$42,ROW('03.Muestra'!$F$8:$F$42)-MIN(ROW('03.Muestra'!$D$8:$D$42))+1,""),ROW()-1120)),"")</f>
        <v>https://www.visitmadrid.es/profesionales</v>
      </c>
      <c r="D1123" s="99" t="s">
        <v>94</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Qué hacer - Paisaje de la luz</v>
      </c>
      <c r="C1124" s="85" t="str" cm="1">
        <f t="array" ref="C1124">IFERROR(INDEX('03.Muestra'!$F$8:$F$42,SMALL(IF("Página Web"='03.Muestra'!$D$8:$D$42,ROW('03.Muestra'!$F$8:$F$42)-MIN(ROW('03.Muestra'!$D$8:$D$42))+1,""),ROW()-1120)),"")</f>
        <v>https://www.visitmadrid.es/donde-ir/madrid-ciudad/paisaje-luz-paseo-arte-parque-retiro</v>
      </c>
      <c r="D1124" s="99" t="s">
        <v>94</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Dónde ir  - Aranjuez</v>
      </c>
      <c r="C1125" s="85" t="str" cm="1">
        <f t="array" ref="C1125">IFERROR(INDEX('03.Muestra'!$F$8:$F$42,SMALL(IF("Página Web"='03.Muestra'!$D$8:$D$42,ROW('03.Muestra'!$F$8:$F$42)-MIN(ROW('03.Muestra'!$D$8:$D$42))+1,""),ROW()-1120)),"")</f>
        <v>https://www.visitmadrid.es/donde-ir/aranjuez</v>
      </c>
      <c r="D1125" s="99" t="s">
        <v>94</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Agenda</v>
      </c>
      <c r="C1126" s="85" t="str" cm="1">
        <f t="array" ref="C1126">IFERROR(INDEX('03.Muestra'!$F$8:$F$42,SMALL(IF("Página Web"='03.Muestra'!$D$8:$D$42,ROW('03.Muestra'!$F$8:$F$42)-MIN(ROW('03.Muestra'!$D$8:$D$42))+1,""),ROW()-1120)),"")</f>
        <v>https://www.visitmadrid.es/agenda</v>
      </c>
      <c r="D1126" s="99" t="s">
        <v>94</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Planifica tu viaje - Accesibilidad</v>
      </c>
      <c r="C1127" s="85" t="str" cm="1">
        <f t="array" ref="C1127">IFERROR(INDEX('03.Muestra'!$F$8:$F$42,SMALL(IF("Página Web"='03.Muestra'!$D$8:$D$42,ROW('03.Muestra'!$F$8:$F$42)-MIN(ROW('03.Muestra'!$D$8:$D$42))+1,""),ROW()-1120)),"")</f>
        <v>https://www.visitmadrid.es/planifica-tu-viaje/accesibilidad</v>
      </c>
      <c r="D1127" s="99" t="s">
        <v>94</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Aviso legal</v>
      </c>
      <c r="C1128" s="85" t="str" cm="1">
        <f t="array" ref="C1128">IFERROR(INDEX('03.Muestra'!$F$8:$F$42,SMALL(IF("Página Web"='03.Muestra'!$D$8:$D$42,ROW('03.Muestra'!$F$8:$F$42)-MIN(ROW('03.Muestra'!$D$8:$D$42))+1,""),ROW()-1120)),"")</f>
        <v>https://www.visitmadrid.es/aviso-legal</v>
      </c>
      <c r="D1128" s="99" t="s">
        <v>94</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Accesibilidad</v>
      </c>
      <c r="C1129" s="85" t="str" cm="1">
        <f t="array" ref="C1129">IFERROR(INDEX('03.Muestra'!$F$8:$F$42,SMALL(IF("Página Web"='03.Muestra'!$D$8:$D$42,ROW('03.Muestra'!$F$8:$F$42)-MIN(ROW('03.Muestra'!$D$8:$D$42))+1,""),ROW()-1120)),"")</f>
        <v>https://www.visitmadrid.es/accesibilidad-web</v>
      </c>
      <c r="D1129" s="99" t="s">
        <v>94</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Home - English</v>
      </c>
      <c r="C1130" s="85" t="str" cm="1">
        <f t="array" ref="C1130">IFERROR(INDEX('03.Muestra'!$F$8:$F$42,SMALL(IF("Página Web"='03.Muestra'!$D$8:$D$42,ROW('03.Muestra'!$F$8:$F$42)-MIN(ROW('03.Muestra'!$D$8:$D$42))+1,""),ROW()-1120)),"")</f>
        <v>https://www.visitmadrid.es/en</v>
      </c>
      <c r="D1130" s="99" t="s">
        <v>94</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t="str">
        <f t="shared" ref="D1131:D1155" si="59">IF(AND(B1131&lt;&gt;"",C1131&lt;&gt;""),"N/T","")</f>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https://www.visitmadrid.es/</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Crea tu itinerario</v>
      </c>
      <c r="C1160" s="85" t="str" cm="1">
        <f t="array" ref="C1160">IFERROR(INDEX('03.Muestra'!$F$8:$F$42,SMALL(IF("Página Web"='03.Muestra'!$D$8:$D$42,ROW('03.Muestra'!$F$8:$F$42)-MIN(ROW('03.Muestra'!$D$8:$D$42))+1,""),ROW()-1158)),"")</f>
        <v>https://www.visitmadrid.es/crea-tu-itinerario</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10</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Profesionales</v>
      </c>
      <c r="C1161" s="85" t="str" cm="1">
        <f t="array" ref="C1161">IFERROR(INDEX('03.Muestra'!$F$8:$F$42,SMALL(IF("Página Web"='03.Muestra'!$D$8:$D$42,ROW('03.Muestra'!$F$8:$F$42)-MIN(ROW('03.Muestra'!$D$8:$D$42))+1,""),ROW()-1158)),"")</f>
        <v>https://www.visitmadrid.es/profesionales</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Qué hacer - Paisaje de la luz</v>
      </c>
      <c r="C1162" s="85" t="str" cm="1">
        <f t="array" ref="C1162">IFERROR(INDEX('03.Muestra'!$F$8:$F$42,SMALL(IF("Página Web"='03.Muestra'!$D$8:$D$42,ROW('03.Muestra'!$F$8:$F$42)-MIN(ROW('03.Muestra'!$D$8:$D$42))+1,""),ROW()-1158)),"")</f>
        <v>https://www.visitmadrid.es/donde-ir/madrid-ciudad/paisaje-luz-paseo-arte-parque-retiro</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Dónde ir  - Aranjuez</v>
      </c>
      <c r="C1163" s="85" t="str" cm="1">
        <f t="array" ref="C1163">IFERROR(INDEX('03.Muestra'!$F$8:$F$42,SMALL(IF("Página Web"='03.Muestra'!$D$8:$D$42,ROW('03.Muestra'!$F$8:$F$42)-MIN(ROW('03.Muestra'!$D$8:$D$42))+1,""),ROW()-1158)),"")</f>
        <v>https://www.visitmadrid.es/donde-ir/aranjuez</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Agenda</v>
      </c>
      <c r="C1164" s="85" t="str" cm="1">
        <f t="array" ref="C1164">IFERROR(INDEX('03.Muestra'!$F$8:$F$42,SMALL(IF("Página Web"='03.Muestra'!$D$8:$D$42,ROW('03.Muestra'!$F$8:$F$42)-MIN(ROW('03.Muestra'!$D$8:$D$42))+1,""),ROW()-1158)),"")</f>
        <v>https://www.visitmadrid.es/agenda</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Planifica tu viaje - Accesibilidad</v>
      </c>
      <c r="C1165" s="85" t="str" cm="1">
        <f t="array" ref="C1165">IFERROR(INDEX('03.Muestra'!$F$8:$F$42,SMALL(IF("Página Web"='03.Muestra'!$D$8:$D$42,ROW('03.Muestra'!$F$8:$F$42)-MIN(ROW('03.Muestra'!$D$8:$D$42))+1,""),ROW()-1158)),"")</f>
        <v>https://www.visitmadrid.es/planifica-tu-viaje/accesibilidad</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Aviso legal</v>
      </c>
      <c r="C1166" s="85" t="str" cm="1">
        <f t="array" ref="C1166">IFERROR(INDEX('03.Muestra'!$F$8:$F$42,SMALL(IF("Página Web"='03.Muestra'!$D$8:$D$42,ROW('03.Muestra'!$F$8:$F$42)-MIN(ROW('03.Muestra'!$D$8:$D$42))+1,""),ROW()-1158)),"")</f>
        <v>https://www.visitmadrid.es/aviso-legal</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Accesibilidad</v>
      </c>
      <c r="C1167" s="85" t="str" cm="1">
        <f t="array" ref="C1167">IFERROR(INDEX('03.Muestra'!$F$8:$F$42,SMALL(IF("Página Web"='03.Muestra'!$D$8:$D$42,ROW('03.Muestra'!$F$8:$F$42)-MIN(ROW('03.Muestra'!$D$8:$D$42))+1,""),ROW()-1158)),"")</f>
        <v>https://www.visitmadrid.es/accesibilidad-web</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Home - English</v>
      </c>
      <c r="C1168" s="85" t="str" cm="1">
        <f t="array" ref="C1168">IFERROR(INDEX('03.Muestra'!$F$8:$F$42,SMALL(IF("Página Web"='03.Muestra'!$D$8:$D$42,ROW('03.Muestra'!$F$8:$F$42)-MIN(ROW('03.Muestra'!$D$8:$D$42))+1,""),ROW()-1158)),"")</f>
        <v>https://www.visitmadrid.es/en</v>
      </c>
      <c r="D1168" s="99" t="s">
        <v>92</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t="str">
        <f t="shared" ref="D1169:D1193" si="61">IF(AND(B1169&lt;&gt;"",C1169&lt;&gt;""),"N/T","")</f>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https://www.visitmadrid.es/</v>
      </c>
      <c r="D1197" s="99" t="s">
        <v>92</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Crea tu itinerario</v>
      </c>
      <c r="C1198" s="85" t="str" cm="1">
        <f t="array" ref="C1198">IFERROR(INDEX('03.Muestra'!$F$8:$F$42,SMALL(IF("Página Web"='03.Muestra'!$D$8:$D$42,ROW('03.Muestra'!$F$8:$F$42)-MIN(ROW('03.Muestra'!$D$8:$D$42))+1,""),ROW()-1196)),"")</f>
        <v>https://www.visitmadrid.es/crea-tu-itinerario</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8</v>
      </c>
      <c r="J1198" s="91">
        <f ca="1">COUNTIF($D1197:INDIRECT("$D" &amp;  SUM(ROW()-1,'03.Muestra'!$D$45)-1),J1197)</f>
        <v>2</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Profesionales</v>
      </c>
      <c r="C1199" s="85" t="str" cm="1">
        <f t="array" ref="C1199">IFERROR(INDEX('03.Muestra'!$F$8:$F$42,SMALL(IF("Página Web"='03.Muestra'!$D$8:$D$42,ROW('03.Muestra'!$F$8:$F$42)-MIN(ROW('03.Muestra'!$D$8:$D$42))+1,""),ROW()-1196)),"")</f>
        <v>https://www.visitmadrid.es/profesionales</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Qué hacer - Paisaje de la luz</v>
      </c>
      <c r="C1200" s="85" t="str" cm="1">
        <f t="array" ref="C1200">IFERROR(INDEX('03.Muestra'!$F$8:$F$42,SMALL(IF("Página Web"='03.Muestra'!$D$8:$D$42,ROW('03.Muestra'!$F$8:$F$42)-MIN(ROW('03.Muestra'!$D$8:$D$42))+1,""),ROW()-1196)),"")</f>
        <v>https://www.visitmadrid.es/donde-ir/madrid-ciudad/paisaje-luz-paseo-arte-parque-retiro</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Dónde ir  - Aranjuez</v>
      </c>
      <c r="C1201" s="85" t="str" cm="1">
        <f t="array" ref="C1201">IFERROR(INDEX('03.Muestra'!$F$8:$F$42,SMALL(IF("Página Web"='03.Muestra'!$D$8:$D$42,ROW('03.Muestra'!$F$8:$F$42)-MIN(ROW('03.Muestra'!$D$8:$D$42))+1,""),ROW()-1196)),"")</f>
        <v>https://www.visitmadrid.es/donde-ir/aranjuez</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Agenda</v>
      </c>
      <c r="C1202" s="85" t="str" cm="1">
        <f t="array" ref="C1202">IFERROR(INDEX('03.Muestra'!$F$8:$F$42,SMALL(IF("Página Web"='03.Muestra'!$D$8:$D$42,ROW('03.Muestra'!$F$8:$F$42)-MIN(ROW('03.Muestra'!$D$8:$D$42))+1,""),ROW()-1196)),"")</f>
        <v>https://www.visitmadrid.es/agenda</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Planifica tu viaje - Accesibilidad</v>
      </c>
      <c r="C1203" s="85" t="str" cm="1">
        <f t="array" ref="C1203">IFERROR(INDEX('03.Muestra'!$F$8:$F$42,SMALL(IF("Página Web"='03.Muestra'!$D$8:$D$42,ROW('03.Muestra'!$F$8:$F$42)-MIN(ROW('03.Muestra'!$D$8:$D$42))+1,""),ROW()-1196)),"")</f>
        <v>https://www.visitmadrid.es/planifica-tu-viaje/accesibilidad</v>
      </c>
      <c r="D1203" s="99" t="s">
        <v>94</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Aviso legal</v>
      </c>
      <c r="C1204" s="85" t="str" cm="1">
        <f t="array" ref="C1204">IFERROR(INDEX('03.Muestra'!$F$8:$F$42,SMALL(IF("Página Web"='03.Muestra'!$D$8:$D$42,ROW('03.Muestra'!$F$8:$F$42)-MIN(ROW('03.Muestra'!$D$8:$D$42))+1,""),ROW()-1196)),"")</f>
        <v>https://www.visitmadrid.es/aviso-legal</v>
      </c>
      <c r="D1204" s="99" t="s">
        <v>94</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Accesibilidad</v>
      </c>
      <c r="C1205" s="85" t="str" cm="1">
        <f t="array" ref="C1205">IFERROR(INDEX('03.Muestra'!$F$8:$F$42,SMALL(IF("Página Web"='03.Muestra'!$D$8:$D$42,ROW('03.Muestra'!$F$8:$F$42)-MIN(ROW('03.Muestra'!$D$8:$D$42))+1,""),ROW()-1196)),"")</f>
        <v>https://www.visitmadrid.es/accesibilidad-web</v>
      </c>
      <c r="D1205" s="99" t="s">
        <v>94</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Home - English</v>
      </c>
      <c r="C1206" s="85" t="str" cm="1">
        <f t="array" ref="C1206">IFERROR(INDEX('03.Muestra'!$F$8:$F$42,SMALL(IF("Página Web"='03.Muestra'!$D$8:$D$42,ROW('03.Muestra'!$F$8:$F$42)-MIN(ROW('03.Muestra'!$D$8:$D$42))+1,""),ROW()-1196)),"")</f>
        <v>https://www.visitmadrid.es/en</v>
      </c>
      <c r="D1206" s="99" t="s">
        <v>92</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t="str">
        <f t="shared" ref="D1207:D1231" si="63">IF(AND(B1207&lt;&gt;"",C1207&lt;&gt;""),"N/T","")</f>
        <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si="63"/>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https://www.visitmadrid.es/</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Crea tu itinerario</v>
      </c>
      <c r="C1236" s="85" t="str" cm="1">
        <f t="array" ref="C1236">IFERROR(INDEX('03.Muestra'!$F$8:$F$42,SMALL(IF("Página Web"='03.Muestra'!$D$8:$D$42,ROW('03.Muestra'!$F$8:$F$42)-MIN(ROW('03.Muestra'!$D$8:$D$42))+1,""),ROW()-1234)),"")</f>
        <v>https://www.visitmadrid.es/crea-tu-itinerario</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10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Profesionales</v>
      </c>
      <c r="C1237" s="85" t="str" cm="1">
        <f t="array" ref="C1237">IFERROR(INDEX('03.Muestra'!$F$8:$F$42,SMALL(IF("Página Web"='03.Muestra'!$D$8:$D$42,ROW('03.Muestra'!$F$8:$F$42)-MIN(ROW('03.Muestra'!$D$8:$D$42))+1,""),ROW()-1234)),"")</f>
        <v>https://www.visitmadrid.es/profesionales</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Qué hacer - Paisaje de la luz</v>
      </c>
      <c r="C1238" s="85" t="str" cm="1">
        <f t="array" ref="C1238">IFERROR(INDEX('03.Muestra'!$F$8:$F$42,SMALL(IF("Página Web"='03.Muestra'!$D$8:$D$42,ROW('03.Muestra'!$F$8:$F$42)-MIN(ROW('03.Muestra'!$D$8:$D$42))+1,""),ROW()-1234)),"")</f>
        <v>https://www.visitmadrid.es/donde-ir/madrid-ciudad/paisaje-luz-paseo-arte-parque-retiro</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Dónde ir  - Aranjuez</v>
      </c>
      <c r="C1239" s="85" t="str" cm="1">
        <f t="array" ref="C1239">IFERROR(INDEX('03.Muestra'!$F$8:$F$42,SMALL(IF("Página Web"='03.Muestra'!$D$8:$D$42,ROW('03.Muestra'!$F$8:$F$42)-MIN(ROW('03.Muestra'!$D$8:$D$42))+1,""),ROW()-1234)),"")</f>
        <v>https://www.visitmadrid.es/donde-ir/aranjuez</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Agenda</v>
      </c>
      <c r="C1240" s="85" t="str" cm="1">
        <f t="array" ref="C1240">IFERROR(INDEX('03.Muestra'!$F$8:$F$42,SMALL(IF("Página Web"='03.Muestra'!$D$8:$D$42,ROW('03.Muestra'!$F$8:$F$42)-MIN(ROW('03.Muestra'!$D$8:$D$42))+1,""),ROW()-1234)),"")</f>
        <v>https://www.visitmadrid.es/agenda</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Planifica tu viaje - Accesibilidad</v>
      </c>
      <c r="C1241" s="85" t="str" cm="1">
        <f t="array" ref="C1241">IFERROR(INDEX('03.Muestra'!$F$8:$F$42,SMALL(IF("Página Web"='03.Muestra'!$D$8:$D$42,ROW('03.Muestra'!$F$8:$F$42)-MIN(ROW('03.Muestra'!$D$8:$D$42))+1,""),ROW()-1234)),"")</f>
        <v>https://www.visitmadrid.es/planifica-tu-viaje/accesibilidad</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Aviso legal</v>
      </c>
      <c r="C1242" s="85" t="str" cm="1">
        <f t="array" ref="C1242">IFERROR(INDEX('03.Muestra'!$F$8:$F$42,SMALL(IF("Página Web"='03.Muestra'!$D$8:$D$42,ROW('03.Muestra'!$F$8:$F$42)-MIN(ROW('03.Muestra'!$D$8:$D$42))+1,""),ROW()-1234)),"")</f>
        <v>https://www.visitmadrid.es/aviso-legal</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Accesibilidad</v>
      </c>
      <c r="C1243" s="85" t="str" cm="1">
        <f t="array" ref="C1243">IFERROR(INDEX('03.Muestra'!$F$8:$F$42,SMALL(IF("Página Web"='03.Muestra'!$D$8:$D$42,ROW('03.Muestra'!$F$8:$F$42)-MIN(ROW('03.Muestra'!$D$8:$D$42))+1,""),ROW()-1234)),"")</f>
        <v>https://www.visitmadrid.es/accesibilidad-web</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Home - English</v>
      </c>
      <c r="C1244" s="85" t="str" cm="1">
        <f t="array" ref="C1244">IFERROR(INDEX('03.Muestra'!$F$8:$F$42,SMALL(IF("Página Web"='03.Muestra'!$D$8:$D$42,ROW('03.Muestra'!$F$8:$F$42)-MIN(ROW('03.Muestra'!$D$8:$D$42))+1,""),ROW()-1234)),"")</f>
        <v>https://www.visitmadrid.es/en</v>
      </c>
      <c r="D1244" s="99" t="s">
        <v>104</v>
      </c>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t="str">
        <f t="shared" ref="D1245:D1269" si="65">IF(AND(B1245&lt;&gt;"",C1245&lt;&gt;""),"N/T","")</f>
        <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si="65"/>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https://www.visitmadrid.es/</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Crea tu itinerario</v>
      </c>
      <c r="C1274" s="85" t="str" cm="1">
        <f t="array" ref="C1274">IFERROR(INDEX('03.Muestra'!$F$8:$F$42,SMALL(IF("Página Web"='03.Muestra'!$D$8:$D$42,ROW('03.Muestra'!$F$8:$F$42)-MIN(ROW('03.Muestra'!$D$8:$D$42))+1,""),ROW()-1272)),"")</f>
        <v>https://www.visitmadrid.es/crea-tu-itinerario</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Profesionales</v>
      </c>
      <c r="C1275" s="85" t="str" cm="1">
        <f t="array" ref="C1275">IFERROR(INDEX('03.Muestra'!$F$8:$F$42,SMALL(IF("Página Web"='03.Muestra'!$D$8:$D$42,ROW('03.Muestra'!$F$8:$F$42)-MIN(ROW('03.Muestra'!$D$8:$D$42))+1,""),ROW()-1272)),"")</f>
        <v>https://www.visitmadrid.es/profesionales</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Qué hacer - Paisaje de la luz</v>
      </c>
      <c r="C1276" s="85" t="str" cm="1">
        <f t="array" ref="C1276">IFERROR(INDEX('03.Muestra'!$F$8:$F$42,SMALL(IF("Página Web"='03.Muestra'!$D$8:$D$42,ROW('03.Muestra'!$F$8:$F$42)-MIN(ROW('03.Muestra'!$D$8:$D$42))+1,""),ROW()-1272)),"")</f>
        <v>https://www.visitmadrid.es/donde-ir/madrid-ciudad/paisaje-luz-paseo-arte-parque-retiro</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Dónde ir  - Aranjuez</v>
      </c>
      <c r="C1277" s="85" t="str" cm="1">
        <f t="array" ref="C1277">IFERROR(INDEX('03.Muestra'!$F$8:$F$42,SMALL(IF("Página Web"='03.Muestra'!$D$8:$D$42,ROW('03.Muestra'!$F$8:$F$42)-MIN(ROW('03.Muestra'!$D$8:$D$42))+1,""),ROW()-1272)),"")</f>
        <v>https://www.visitmadrid.es/donde-ir/aranjuez</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Agenda</v>
      </c>
      <c r="C1278" s="85" t="str" cm="1">
        <f t="array" ref="C1278">IFERROR(INDEX('03.Muestra'!$F$8:$F$42,SMALL(IF("Página Web"='03.Muestra'!$D$8:$D$42,ROW('03.Muestra'!$F$8:$F$42)-MIN(ROW('03.Muestra'!$D$8:$D$42))+1,""),ROW()-1272)),"")</f>
        <v>https://www.visitmadrid.es/agenda</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Planifica tu viaje - Accesibilidad</v>
      </c>
      <c r="C1279" s="85" t="str" cm="1">
        <f t="array" ref="C1279">IFERROR(INDEX('03.Muestra'!$F$8:$F$42,SMALL(IF("Página Web"='03.Muestra'!$D$8:$D$42,ROW('03.Muestra'!$F$8:$F$42)-MIN(ROW('03.Muestra'!$D$8:$D$42))+1,""),ROW()-1272)),"")</f>
        <v>https://www.visitmadrid.es/planifica-tu-viaje/accesibilidad</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Aviso legal</v>
      </c>
      <c r="C1280" s="85" t="str" cm="1">
        <f t="array" ref="C1280">IFERROR(INDEX('03.Muestra'!$F$8:$F$42,SMALL(IF("Página Web"='03.Muestra'!$D$8:$D$42,ROW('03.Muestra'!$F$8:$F$42)-MIN(ROW('03.Muestra'!$D$8:$D$42))+1,""),ROW()-1272)),"")</f>
        <v>https://www.visitmadrid.es/aviso-legal</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Accesibilidad</v>
      </c>
      <c r="C1281" s="85" t="str" cm="1">
        <f t="array" ref="C1281">IFERROR(INDEX('03.Muestra'!$F$8:$F$42,SMALL(IF("Página Web"='03.Muestra'!$D$8:$D$42,ROW('03.Muestra'!$F$8:$F$42)-MIN(ROW('03.Muestra'!$D$8:$D$42))+1,""),ROW()-1272)),"")</f>
        <v>https://www.visitmadrid.es/accesibilidad-web</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Home - English</v>
      </c>
      <c r="C1282" s="85" t="str" cm="1">
        <f t="array" ref="C1282">IFERROR(INDEX('03.Muestra'!$F$8:$F$42,SMALL(IF("Página Web"='03.Muestra'!$D$8:$D$42,ROW('03.Muestra'!$F$8:$F$42)-MIN(ROW('03.Muestra'!$D$8:$D$42))+1,""),ROW()-1272)),"")</f>
        <v>https://www.visitmadrid.es/en</v>
      </c>
      <c r="D1282" s="99" t="s">
        <v>92</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ref="D1284:D1307" si="67">IF(AND(B1284&lt;&gt;"",C1284&lt;&gt;""),"N/T","")</f>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https://www.visitmadrid.es/</v>
      </c>
      <c r="D1311" s="99" t="s">
        <v>92</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Crea tu itinerario</v>
      </c>
      <c r="C1312" s="85" t="str" cm="1">
        <f t="array" ref="C1312">IFERROR(INDEX('03.Muestra'!$F$8:$F$42,SMALL(IF("Página Web"='03.Muestra'!$D$8:$D$42,ROW('03.Muestra'!$F$8:$F$42)-MIN(ROW('03.Muestra'!$D$8:$D$42))+1,""),ROW()-1310)),"")</f>
        <v>https://www.visitmadrid.es/crea-tu-itinerario</v>
      </c>
      <c r="D1312" s="99" t="s">
        <v>92</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4</v>
      </c>
      <c r="J1312" s="91">
        <f ca="1">COUNTIF($D1311:INDIRECT("$D" &amp;  SUM(ROW()-1,'03.Muestra'!$D$45)-1),J1311)</f>
        <v>6</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Profesionales</v>
      </c>
      <c r="C1313" s="85" t="str" cm="1">
        <f t="array" ref="C1313">IFERROR(INDEX('03.Muestra'!$F$8:$F$42,SMALL(IF("Página Web"='03.Muestra'!$D$8:$D$42,ROW('03.Muestra'!$F$8:$F$42)-MIN(ROW('03.Muestra'!$D$8:$D$42))+1,""),ROW()-1310)),"")</f>
        <v>https://www.visitmadrid.es/profesionales</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Qué hacer - Paisaje de la luz</v>
      </c>
      <c r="C1314" s="85" t="str" cm="1">
        <f t="array" ref="C1314">IFERROR(INDEX('03.Muestra'!$F$8:$F$42,SMALL(IF("Página Web"='03.Muestra'!$D$8:$D$42,ROW('03.Muestra'!$F$8:$F$42)-MIN(ROW('03.Muestra'!$D$8:$D$42))+1,""),ROW()-1310)),"")</f>
        <v>https://www.visitmadrid.es/donde-ir/madrid-ciudad/paisaje-luz-paseo-arte-parque-retiro</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Dónde ir  - Aranjuez</v>
      </c>
      <c r="C1315" s="85" t="str" cm="1">
        <f t="array" ref="C1315">IFERROR(INDEX('03.Muestra'!$F$8:$F$42,SMALL(IF("Página Web"='03.Muestra'!$D$8:$D$42,ROW('03.Muestra'!$F$8:$F$42)-MIN(ROW('03.Muestra'!$D$8:$D$42))+1,""),ROW()-1310)),"")</f>
        <v>https://www.visitmadrid.es/donde-ir/aranjuez</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Agenda</v>
      </c>
      <c r="C1316" s="85" t="str" cm="1">
        <f t="array" ref="C1316">IFERROR(INDEX('03.Muestra'!$F$8:$F$42,SMALL(IF("Página Web"='03.Muestra'!$D$8:$D$42,ROW('03.Muestra'!$F$8:$F$42)-MIN(ROW('03.Muestra'!$D$8:$D$42))+1,""),ROW()-1310)),"")</f>
        <v>https://www.visitmadrid.es/agenda</v>
      </c>
      <c r="D1316" s="99" t="s">
        <v>92</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Planifica tu viaje - Accesibilidad</v>
      </c>
      <c r="C1317" s="85" t="str" cm="1">
        <f t="array" ref="C1317">IFERROR(INDEX('03.Muestra'!$F$8:$F$42,SMALL(IF("Página Web"='03.Muestra'!$D$8:$D$42,ROW('03.Muestra'!$F$8:$F$42)-MIN(ROW('03.Muestra'!$D$8:$D$42))+1,""),ROW()-1310)),"")</f>
        <v>https://www.visitmadrid.es/planifica-tu-viaje/accesibilidad</v>
      </c>
      <c r="D1317" s="99" t="s">
        <v>92</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Aviso legal</v>
      </c>
      <c r="C1318" s="85" t="str" cm="1">
        <f t="array" ref="C1318">IFERROR(INDEX('03.Muestra'!$F$8:$F$42,SMALL(IF("Página Web"='03.Muestra'!$D$8:$D$42,ROW('03.Muestra'!$F$8:$F$42)-MIN(ROW('03.Muestra'!$D$8:$D$42))+1,""),ROW()-1310)),"")</f>
        <v>https://www.visitmadrid.es/aviso-legal</v>
      </c>
      <c r="D1318" s="99" t="s">
        <v>92</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Accesibilidad</v>
      </c>
      <c r="C1319" s="85" t="str" cm="1">
        <f t="array" ref="C1319">IFERROR(INDEX('03.Muestra'!$F$8:$F$42,SMALL(IF("Página Web"='03.Muestra'!$D$8:$D$42,ROW('03.Muestra'!$F$8:$F$42)-MIN(ROW('03.Muestra'!$D$8:$D$42))+1,""),ROW()-1310)),"")</f>
        <v>https://www.visitmadrid.es/accesibilidad-web</v>
      </c>
      <c r="D1319" s="99" t="s">
        <v>92</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Home - English</v>
      </c>
      <c r="C1320" s="85" t="str" cm="1">
        <f t="array" ref="C1320">IFERROR(INDEX('03.Muestra'!$F$8:$F$42,SMALL(IF("Página Web"='03.Muestra'!$D$8:$D$42,ROW('03.Muestra'!$F$8:$F$42)-MIN(ROW('03.Muestra'!$D$8:$D$42))+1,""),ROW()-1310)),"")</f>
        <v>https://www.visitmadrid.es/en</v>
      </c>
      <c r="D1320" s="99" t="s">
        <v>94</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t="str">
        <f t="shared" ref="D1321:D1345" si="69">IF(AND(B1321&lt;&gt;"",C1321&lt;&gt;""),"N/T","")</f>
        <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si="69"/>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https://www.visitmadrid.es/</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Crea tu itinerario</v>
      </c>
      <c r="C1350" s="85" t="str" cm="1">
        <f t="array" ref="C1350">IFERROR(INDEX('03.Muestra'!$F$8:$F$42,SMALL(IF("Página Web"='03.Muestra'!$D$8:$D$42,ROW('03.Muestra'!$F$8:$F$42)-MIN(ROW('03.Muestra'!$D$8:$D$42))+1,""),ROW()-1348)),"")</f>
        <v>https://www.visitmadrid.es/crea-tu-itinerario</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10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Profesionales</v>
      </c>
      <c r="C1351" s="85" t="str" cm="1">
        <f t="array" ref="C1351">IFERROR(INDEX('03.Muestra'!$F$8:$F$42,SMALL(IF("Página Web"='03.Muestra'!$D$8:$D$42,ROW('03.Muestra'!$F$8:$F$42)-MIN(ROW('03.Muestra'!$D$8:$D$42))+1,""),ROW()-1348)),"")</f>
        <v>https://www.visitmadrid.es/profesionales</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Qué hacer - Paisaje de la luz</v>
      </c>
      <c r="C1352" s="85" t="str" cm="1">
        <f t="array" ref="C1352">IFERROR(INDEX('03.Muestra'!$F$8:$F$42,SMALL(IF("Página Web"='03.Muestra'!$D$8:$D$42,ROW('03.Muestra'!$F$8:$F$42)-MIN(ROW('03.Muestra'!$D$8:$D$42))+1,""),ROW()-1348)),"")</f>
        <v>https://www.visitmadrid.es/donde-ir/madrid-ciudad/paisaje-luz-paseo-arte-parque-retiro</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Dónde ir  - Aranjuez</v>
      </c>
      <c r="C1353" s="85" t="str" cm="1">
        <f t="array" ref="C1353">IFERROR(INDEX('03.Muestra'!$F$8:$F$42,SMALL(IF("Página Web"='03.Muestra'!$D$8:$D$42,ROW('03.Muestra'!$F$8:$F$42)-MIN(ROW('03.Muestra'!$D$8:$D$42))+1,""),ROW()-1348)),"")</f>
        <v>https://www.visitmadrid.es/donde-ir/aranjuez</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Agenda</v>
      </c>
      <c r="C1354" s="85" t="str" cm="1">
        <f t="array" ref="C1354">IFERROR(INDEX('03.Muestra'!$F$8:$F$42,SMALL(IF("Página Web"='03.Muestra'!$D$8:$D$42,ROW('03.Muestra'!$F$8:$F$42)-MIN(ROW('03.Muestra'!$D$8:$D$42))+1,""),ROW()-1348)),"")</f>
        <v>https://www.visitmadrid.es/agenda</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Planifica tu viaje - Accesibilidad</v>
      </c>
      <c r="C1355" s="85" t="str" cm="1">
        <f t="array" ref="C1355">IFERROR(INDEX('03.Muestra'!$F$8:$F$42,SMALL(IF("Página Web"='03.Muestra'!$D$8:$D$42,ROW('03.Muestra'!$F$8:$F$42)-MIN(ROW('03.Muestra'!$D$8:$D$42))+1,""),ROW()-1348)),"")</f>
        <v>https://www.visitmadrid.es/planifica-tu-viaje/accesibilidad</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Aviso legal</v>
      </c>
      <c r="C1356" s="85" t="str" cm="1">
        <f t="array" ref="C1356">IFERROR(INDEX('03.Muestra'!$F$8:$F$42,SMALL(IF("Página Web"='03.Muestra'!$D$8:$D$42,ROW('03.Muestra'!$F$8:$F$42)-MIN(ROW('03.Muestra'!$D$8:$D$42))+1,""),ROW()-1348)),"")</f>
        <v>https://www.visitmadrid.es/aviso-legal</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Accesibilidad</v>
      </c>
      <c r="C1357" s="85" t="str" cm="1">
        <f t="array" ref="C1357">IFERROR(INDEX('03.Muestra'!$F$8:$F$42,SMALL(IF("Página Web"='03.Muestra'!$D$8:$D$42,ROW('03.Muestra'!$F$8:$F$42)-MIN(ROW('03.Muestra'!$D$8:$D$42))+1,""),ROW()-1348)),"")</f>
        <v>https://www.visitmadrid.es/accesibilidad-web</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Home - English</v>
      </c>
      <c r="C1358" s="85" t="str" cm="1">
        <f t="array" ref="C1358">IFERROR(INDEX('03.Muestra'!$F$8:$F$42,SMALL(IF("Página Web"='03.Muestra'!$D$8:$D$42,ROW('03.Muestra'!$F$8:$F$42)-MIN(ROW('03.Muestra'!$D$8:$D$42))+1,""),ROW()-1348)),"")</f>
        <v>https://www.visitmadrid.es/en</v>
      </c>
      <c r="D1358" s="99" t="s">
        <v>104</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t="str">
        <f t="shared" ref="D1359:D1383" si="71">IF(AND(B1359&lt;&gt;"",C1359&lt;&gt;""),"N/T","")</f>
        <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si="71"/>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https://www.visitmadrid.es/</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Crea tu itinerario</v>
      </c>
      <c r="C1388" s="85" t="str" cm="1">
        <f t="array" ref="C1388">IFERROR(INDEX('03.Muestra'!$F$8:$F$42,SMALL(IF("Página Web"='03.Muestra'!$D$8:$D$42,ROW('03.Muestra'!$F$8:$F$42)-MIN(ROW('03.Muestra'!$D$8:$D$42))+1,""),ROW()-1386)),"")</f>
        <v>https://www.visitmadrid.es/crea-tu-itinerario</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Profesionales</v>
      </c>
      <c r="C1389" s="85" t="str" cm="1">
        <f t="array" ref="C1389">IFERROR(INDEX('03.Muestra'!$F$8:$F$42,SMALL(IF("Página Web"='03.Muestra'!$D$8:$D$42,ROW('03.Muestra'!$F$8:$F$42)-MIN(ROW('03.Muestra'!$D$8:$D$42))+1,""),ROW()-1386)),"")</f>
        <v>https://www.visitmadrid.es/profesionales</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Qué hacer - Paisaje de la luz</v>
      </c>
      <c r="C1390" s="85" t="str" cm="1">
        <f t="array" ref="C1390">IFERROR(INDEX('03.Muestra'!$F$8:$F$42,SMALL(IF("Página Web"='03.Muestra'!$D$8:$D$42,ROW('03.Muestra'!$F$8:$F$42)-MIN(ROW('03.Muestra'!$D$8:$D$42))+1,""),ROW()-1386)),"")</f>
        <v>https://www.visitmadrid.es/donde-ir/madrid-ciudad/paisaje-luz-paseo-arte-parque-retiro</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Dónde ir  - Aranjuez</v>
      </c>
      <c r="C1391" s="85" t="str" cm="1">
        <f t="array" ref="C1391">IFERROR(INDEX('03.Muestra'!$F$8:$F$42,SMALL(IF("Página Web"='03.Muestra'!$D$8:$D$42,ROW('03.Muestra'!$F$8:$F$42)-MIN(ROW('03.Muestra'!$D$8:$D$42))+1,""),ROW()-1386)),"")</f>
        <v>https://www.visitmadrid.es/donde-ir/aranjuez</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Agenda</v>
      </c>
      <c r="C1392" s="85" t="str" cm="1">
        <f t="array" ref="C1392">IFERROR(INDEX('03.Muestra'!$F$8:$F$42,SMALL(IF("Página Web"='03.Muestra'!$D$8:$D$42,ROW('03.Muestra'!$F$8:$F$42)-MIN(ROW('03.Muestra'!$D$8:$D$42))+1,""),ROW()-1386)),"")</f>
        <v>https://www.visitmadrid.es/agenda</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Planifica tu viaje - Accesibilidad</v>
      </c>
      <c r="C1393" s="85" t="str" cm="1">
        <f t="array" ref="C1393">IFERROR(INDEX('03.Muestra'!$F$8:$F$42,SMALL(IF("Página Web"='03.Muestra'!$D$8:$D$42,ROW('03.Muestra'!$F$8:$F$42)-MIN(ROW('03.Muestra'!$D$8:$D$42))+1,""),ROW()-1386)),"")</f>
        <v>https://www.visitmadrid.es/planifica-tu-viaje/accesibilidad</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Aviso legal</v>
      </c>
      <c r="C1394" s="85" t="str" cm="1">
        <f t="array" ref="C1394">IFERROR(INDEX('03.Muestra'!$F$8:$F$42,SMALL(IF("Página Web"='03.Muestra'!$D$8:$D$42,ROW('03.Muestra'!$F$8:$F$42)-MIN(ROW('03.Muestra'!$D$8:$D$42))+1,""),ROW()-1386)),"")</f>
        <v>https://www.visitmadrid.es/aviso-legal</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Accesibilidad</v>
      </c>
      <c r="C1395" s="85" t="str" cm="1">
        <f t="array" ref="C1395">IFERROR(INDEX('03.Muestra'!$F$8:$F$42,SMALL(IF("Página Web"='03.Muestra'!$D$8:$D$42,ROW('03.Muestra'!$F$8:$F$42)-MIN(ROW('03.Muestra'!$D$8:$D$42))+1,""),ROW()-1386)),"")</f>
        <v>https://www.visitmadrid.es/accesibilidad-web</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Home - English</v>
      </c>
      <c r="C1396" s="85" t="str" cm="1">
        <f t="array" ref="C1396">IFERROR(INDEX('03.Muestra'!$F$8:$F$42,SMALL(IF("Página Web"='03.Muestra'!$D$8:$D$42,ROW('03.Muestra'!$F$8:$F$42)-MIN(ROW('03.Muestra'!$D$8:$D$42))+1,""),ROW()-1386)),"")</f>
        <v>https://www.visitmadrid.es/en</v>
      </c>
      <c r="D1396" s="99" t="s">
        <v>92</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t="str">
        <f t="shared" ref="D1397:D1421" si="73">IF(AND(B1397&lt;&gt;"",C1397&lt;&gt;""),"N/T","")</f>
        <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si="73"/>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https://www.visitmadrid.es/</v>
      </c>
      <c r="D1425" s="99" t="s">
        <v>92</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Crea tu itinerario</v>
      </c>
      <c r="C1426" s="85" t="str" cm="1">
        <f t="array" ref="C1426">IFERROR(INDEX('03.Muestra'!$F$8:$F$42,SMALL(IF("Página Web"='03.Muestra'!$D$8:$D$42,ROW('03.Muestra'!$F$8:$F$42)-MIN(ROW('03.Muestra'!$D$8:$D$42))+1,""),ROW()-1424)),"")</f>
        <v>https://www.visitmadrid.es/crea-tu-itinerario</v>
      </c>
      <c r="D1426" s="99" t="s">
        <v>92</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1</v>
      </c>
      <c r="J1426" s="91">
        <f ca="1">COUNTIF($D1425:INDIRECT("$D" &amp;  SUM(ROW()-1,'03.Muestra'!$D$45)-1),J1425)</f>
        <v>9</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Profesionales</v>
      </c>
      <c r="C1427" s="85" t="str" cm="1">
        <f t="array" ref="C1427">IFERROR(INDEX('03.Muestra'!$F$8:$F$42,SMALL(IF("Página Web"='03.Muestra'!$D$8:$D$42,ROW('03.Muestra'!$F$8:$F$42)-MIN(ROW('03.Muestra'!$D$8:$D$42))+1,""),ROW()-1424)),"")</f>
        <v>https://www.visitmadrid.es/profesionales</v>
      </c>
      <c r="D1427" s="99" t="s">
        <v>92</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Qué hacer - Paisaje de la luz</v>
      </c>
      <c r="C1428" s="85" t="str" cm="1">
        <f t="array" ref="C1428">IFERROR(INDEX('03.Muestra'!$F$8:$F$42,SMALL(IF("Página Web"='03.Muestra'!$D$8:$D$42,ROW('03.Muestra'!$F$8:$F$42)-MIN(ROW('03.Muestra'!$D$8:$D$42))+1,""),ROW()-1424)),"")</f>
        <v>https://www.visitmadrid.es/donde-ir/madrid-ciudad/paisaje-luz-paseo-arte-parque-retiro</v>
      </c>
      <c r="D1428" s="99" t="s">
        <v>92</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Dónde ir  - Aranjuez</v>
      </c>
      <c r="C1429" s="85" t="str" cm="1">
        <f t="array" ref="C1429">IFERROR(INDEX('03.Muestra'!$F$8:$F$42,SMALL(IF("Página Web"='03.Muestra'!$D$8:$D$42,ROW('03.Muestra'!$F$8:$F$42)-MIN(ROW('03.Muestra'!$D$8:$D$42))+1,""),ROW()-1424)),"")</f>
        <v>https://www.visitmadrid.es/donde-ir/aranjuez</v>
      </c>
      <c r="D1429" s="99" t="s">
        <v>92</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Agenda</v>
      </c>
      <c r="C1430" s="85" t="str" cm="1">
        <f t="array" ref="C1430">IFERROR(INDEX('03.Muestra'!$F$8:$F$42,SMALL(IF("Página Web"='03.Muestra'!$D$8:$D$42,ROW('03.Muestra'!$F$8:$F$42)-MIN(ROW('03.Muestra'!$D$8:$D$42))+1,""),ROW()-1424)),"")</f>
        <v>https://www.visitmadrid.es/agenda</v>
      </c>
      <c r="D1430" s="99" t="s">
        <v>92</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Planifica tu viaje - Accesibilidad</v>
      </c>
      <c r="C1431" s="85" t="str" cm="1">
        <f t="array" ref="C1431">IFERROR(INDEX('03.Muestra'!$F$8:$F$42,SMALL(IF("Página Web"='03.Muestra'!$D$8:$D$42,ROW('03.Muestra'!$F$8:$F$42)-MIN(ROW('03.Muestra'!$D$8:$D$42))+1,""),ROW()-1424)),"")</f>
        <v>https://www.visitmadrid.es/planifica-tu-viaje/accesibilidad</v>
      </c>
      <c r="D1431" s="99" t="s">
        <v>92</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Aviso legal</v>
      </c>
      <c r="C1432" s="85" t="str" cm="1">
        <f t="array" ref="C1432">IFERROR(INDEX('03.Muestra'!$F$8:$F$42,SMALL(IF("Página Web"='03.Muestra'!$D$8:$D$42,ROW('03.Muestra'!$F$8:$F$42)-MIN(ROW('03.Muestra'!$D$8:$D$42))+1,""),ROW()-1424)),"")</f>
        <v>https://www.visitmadrid.es/aviso-legal</v>
      </c>
      <c r="D1432" s="99" t="s">
        <v>92</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Accesibilidad</v>
      </c>
      <c r="C1433" s="85" t="str" cm="1">
        <f t="array" ref="C1433">IFERROR(INDEX('03.Muestra'!$F$8:$F$42,SMALL(IF("Página Web"='03.Muestra'!$D$8:$D$42,ROW('03.Muestra'!$F$8:$F$42)-MIN(ROW('03.Muestra'!$D$8:$D$42))+1,""),ROW()-1424)),"")</f>
        <v>https://www.visitmadrid.es/accesibilidad-web</v>
      </c>
      <c r="D1433" s="99" t="s">
        <v>92</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Home - English</v>
      </c>
      <c r="C1434" s="85" t="str" cm="1">
        <f t="array" ref="C1434">IFERROR(INDEX('03.Muestra'!$F$8:$F$42,SMALL(IF("Página Web"='03.Muestra'!$D$8:$D$42,ROW('03.Muestra'!$F$8:$F$42)-MIN(ROW('03.Muestra'!$D$8:$D$42))+1,""),ROW()-1424)),"")</f>
        <v>https://www.visitmadrid.es/en</v>
      </c>
      <c r="D1434" s="99" t="s">
        <v>94</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t="str">
        <f t="shared" ref="D1435:D1459" si="75">IF(AND(B1435&lt;&gt;"",C1435&lt;&gt;""),"N/T","")</f>
        <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si="75"/>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https://www.visitmadrid.es/</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Crea tu itinerario</v>
      </c>
      <c r="C1464" s="85" t="str" cm="1">
        <f t="array" ref="C1464">IFERROR(INDEX('03.Muestra'!$F$8:$F$42,SMALL(IF("Página Web"='03.Muestra'!$D$8:$D$42,ROW('03.Muestra'!$F$8:$F$42)-MIN(ROW('03.Muestra'!$D$8:$D$42))+1,""),ROW()-1462)),"")</f>
        <v>https://www.visitmadrid.es/crea-tu-itinerario</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Profesionales</v>
      </c>
      <c r="C1465" s="85" t="str" cm="1">
        <f t="array" ref="C1465">IFERROR(INDEX('03.Muestra'!$F$8:$F$42,SMALL(IF("Página Web"='03.Muestra'!$D$8:$D$42,ROW('03.Muestra'!$F$8:$F$42)-MIN(ROW('03.Muestra'!$D$8:$D$42))+1,""),ROW()-1462)),"")</f>
        <v>https://www.visitmadrid.es/profesionales</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Qué hacer - Paisaje de la luz</v>
      </c>
      <c r="C1466" s="85" t="str" cm="1">
        <f t="array" ref="C1466">IFERROR(INDEX('03.Muestra'!$F$8:$F$42,SMALL(IF("Página Web"='03.Muestra'!$D$8:$D$42,ROW('03.Muestra'!$F$8:$F$42)-MIN(ROW('03.Muestra'!$D$8:$D$42))+1,""),ROW()-1462)),"")</f>
        <v>https://www.visitmadrid.es/donde-ir/madrid-ciudad/paisaje-luz-paseo-arte-parque-retiro</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Dónde ir  - Aranjuez</v>
      </c>
      <c r="C1467" s="85" t="str" cm="1">
        <f t="array" ref="C1467">IFERROR(INDEX('03.Muestra'!$F$8:$F$42,SMALL(IF("Página Web"='03.Muestra'!$D$8:$D$42,ROW('03.Muestra'!$F$8:$F$42)-MIN(ROW('03.Muestra'!$D$8:$D$42))+1,""),ROW()-1462)),"")</f>
        <v>https://www.visitmadrid.es/donde-ir/aranjuez</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Agenda</v>
      </c>
      <c r="C1468" s="85" t="str" cm="1">
        <f t="array" ref="C1468">IFERROR(INDEX('03.Muestra'!$F$8:$F$42,SMALL(IF("Página Web"='03.Muestra'!$D$8:$D$42,ROW('03.Muestra'!$F$8:$F$42)-MIN(ROW('03.Muestra'!$D$8:$D$42))+1,""),ROW()-1462)),"")</f>
        <v>https://www.visitmadrid.es/agenda</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Planifica tu viaje - Accesibilidad</v>
      </c>
      <c r="C1469" s="85" t="str" cm="1">
        <f t="array" ref="C1469">IFERROR(INDEX('03.Muestra'!$F$8:$F$42,SMALL(IF("Página Web"='03.Muestra'!$D$8:$D$42,ROW('03.Muestra'!$F$8:$F$42)-MIN(ROW('03.Muestra'!$D$8:$D$42))+1,""),ROW()-1462)),"")</f>
        <v>https://www.visitmadrid.es/planifica-tu-viaje/accesibilidad</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Aviso legal</v>
      </c>
      <c r="C1470" s="85" t="str" cm="1">
        <f t="array" ref="C1470">IFERROR(INDEX('03.Muestra'!$F$8:$F$42,SMALL(IF("Página Web"='03.Muestra'!$D$8:$D$42,ROW('03.Muestra'!$F$8:$F$42)-MIN(ROW('03.Muestra'!$D$8:$D$42))+1,""),ROW()-1462)),"")</f>
        <v>https://www.visitmadrid.es/aviso-legal</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Accesibilidad</v>
      </c>
      <c r="C1471" s="85" t="str" cm="1">
        <f t="array" ref="C1471">IFERROR(INDEX('03.Muestra'!$F$8:$F$42,SMALL(IF("Página Web"='03.Muestra'!$D$8:$D$42,ROW('03.Muestra'!$F$8:$F$42)-MIN(ROW('03.Muestra'!$D$8:$D$42))+1,""),ROW()-1462)),"")</f>
        <v>https://www.visitmadrid.es/accesibilidad-web</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Home - English</v>
      </c>
      <c r="C1472" s="85" t="str" cm="1">
        <f t="array" ref="C1472">IFERROR(INDEX('03.Muestra'!$F$8:$F$42,SMALL(IF("Página Web"='03.Muestra'!$D$8:$D$42,ROW('03.Muestra'!$F$8:$F$42)-MIN(ROW('03.Muestra'!$D$8:$D$42))+1,""),ROW()-1462)),"")</f>
        <v>https://www.visitmadrid.es/en</v>
      </c>
      <c r="D1472" s="99" t="s">
        <v>92</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t="str">
        <f t="shared" ref="D1473:D1497" si="77">IF(AND(B1473&lt;&gt;"",C1473&lt;&gt;""),"N/T","")</f>
        <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si="77"/>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https://www.visitmadrid.es/</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Crea tu itinerario</v>
      </c>
      <c r="C1502" s="85" t="str" cm="1">
        <f t="array" ref="C1502">IFERROR(INDEX('03.Muestra'!$F$8:$F$42,SMALL(IF("Página Web"='03.Muestra'!$D$8:$D$42,ROW('03.Muestra'!$F$8:$F$42)-MIN(ROW('03.Muestra'!$D$8:$D$42))+1,""),ROW()-1500)),"")</f>
        <v>https://www.visitmadrid.es/crea-tu-itinerario</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Profesionales</v>
      </c>
      <c r="C1503" s="85" t="str" cm="1">
        <f t="array" ref="C1503">IFERROR(INDEX('03.Muestra'!$F$8:$F$42,SMALL(IF("Página Web"='03.Muestra'!$D$8:$D$42,ROW('03.Muestra'!$F$8:$F$42)-MIN(ROW('03.Muestra'!$D$8:$D$42))+1,""),ROW()-1500)),"")</f>
        <v>https://www.visitmadrid.es/profesionales</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Qué hacer - Paisaje de la luz</v>
      </c>
      <c r="C1504" s="85" t="str" cm="1">
        <f t="array" ref="C1504">IFERROR(INDEX('03.Muestra'!$F$8:$F$42,SMALL(IF("Página Web"='03.Muestra'!$D$8:$D$42,ROW('03.Muestra'!$F$8:$F$42)-MIN(ROW('03.Muestra'!$D$8:$D$42))+1,""),ROW()-1500)),"")</f>
        <v>https://www.visitmadrid.es/donde-ir/madrid-ciudad/paisaje-luz-paseo-arte-parque-retiro</v>
      </c>
      <c r="D1504" s="99" t="s">
        <v>92</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Dónde ir  - Aranjuez</v>
      </c>
      <c r="C1505" s="85" t="str" cm="1">
        <f t="array" ref="C1505">IFERROR(INDEX('03.Muestra'!$F$8:$F$42,SMALL(IF("Página Web"='03.Muestra'!$D$8:$D$42,ROW('03.Muestra'!$F$8:$F$42)-MIN(ROW('03.Muestra'!$D$8:$D$42))+1,""),ROW()-1500)),"")</f>
        <v>https://www.visitmadrid.es/donde-ir/aranjuez</v>
      </c>
      <c r="D1505" s="99" t="s">
        <v>92</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Agenda</v>
      </c>
      <c r="C1506" s="85" t="str" cm="1">
        <f t="array" ref="C1506">IFERROR(INDEX('03.Muestra'!$F$8:$F$42,SMALL(IF("Página Web"='03.Muestra'!$D$8:$D$42,ROW('03.Muestra'!$F$8:$F$42)-MIN(ROW('03.Muestra'!$D$8:$D$42))+1,""),ROW()-1500)),"")</f>
        <v>https://www.visitmadrid.es/agenda</v>
      </c>
      <c r="D1506" s="99" t="s">
        <v>92</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Planifica tu viaje - Accesibilidad</v>
      </c>
      <c r="C1507" s="85" t="str" cm="1">
        <f t="array" ref="C1507">IFERROR(INDEX('03.Muestra'!$F$8:$F$42,SMALL(IF("Página Web"='03.Muestra'!$D$8:$D$42,ROW('03.Muestra'!$F$8:$F$42)-MIN(ROW('03.Muestra'!$D$8:$D$42))+1,""),ROW()-1500)),"")</f>
        <v>https://www.visitmadrid.es/planifica-tu-viaje/accesibilidad</v>
      </c>
      <c r="D1507" s="99" t="s">
        <v>92</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Aviso legal</v>
      </c>
      <c r="C1508" s="85" t="str" cm="1">
        <f t="array" ref="C1508">IFERROR(INDEX('03.Muestra'!$F$8:$F$42,SMALL(IF("Página Web"='03.Muestra'!$D$8:$D$42,ROW('03.Muestra'!$F$8:$F$42)-MIN(ROW('03.Muestra'!$D$8:$D$42))+1,""),ROW()-1500)),"")</f>
        <v>https://www.visitmadrid.es/aviso-legal</v>
      </c>
      <c r="D1508" s="99" t="s">
        <v>92</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Accesibilidad</v>
      </c>
      <c r="C1509" s="85" t="str" cm="1">
        <f t="array" ref="C1509">IFERROR(INDEX('03.Muestra'!$F$8:$F$42,SMALL(IF("Página Web"='03.Muestra'!$D$8:$D$42,ROW('03.Muestra'!$F$8:$F$42)-MIN(ROW('03.Muestra'!$D$8:$D$42))+1,""),ROW()-1500)),"")</f>
        <v>https://www.visitmadrid.es/accesibilidad-web</v>
      </c>
      <c r="D1509" s="99" t="s">
        <v>92</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Home - English</v>
      </c>
      <c r="C1510" s="85" t="str" cm="1">
        <f t="array" ref="C1510">IFERROR(INDEX('03.Muestra'!$F$8:$F$42,SMALL(IF("Página Web"='03.Muestra'!$D$8:$D$42,ROW('03.Muestra'!$F$8:$F$42)-MIN(ROW('03.Muestra'!$D$8:$D$42))+1,""),ROW()-1500)),"")</f>
        <v>https://www.visitmadrid.es/en</v>
      </c>
      <c r="D1510" s="99" t="s">
        <v>92</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t="str">
        <f t="shared" ref="D1511:D1535" si="79">IF(AND(B1511&lt;&gt;"",C1511&lt;&gt;""),"N/T","")</f>
        <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si="79"/>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https://www.visitmadrid.es/</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Crea tu itinerario</v>
      </c>
      <c r="C1540" s="85" t="str" cm="1">
        <f t="array" ref="C1540">IFERROR(INDEX('03.Muestra'!$F$8:$F$42,SMALL(IF("Página Web"='03.Muestra'!$D$8:$D$42,ROW('03.Muestra'!$F$8:$F$42)-MIN(ROW('03.Muestra'!$D$8:$D$42))+1,""),ROW()-1538)),"")</f>
        <v>https://www.visitmadrid.es/crea-tu-itinerario</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Profesionales</v>
      </c>
      <c r="C1541" s="85" t="str" cm="1">
        <f t="array" ref="C1541">IFERROR(INDEX('03.Muestra'!$F$8:$F$42,SMALL(IF("Página Web"='03.Muestra'!$D$8:$D$42,ROW('03.Muestra'!$F$8:$F$42)-MIN(ROW('03.Muestra'!$D$8:$D$42))+1,""),ROW()-1538)),"")</f>
        <v>https://www.visitmadrid.es/profesionales</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Qué hacer - Paisaje de la luz</v>
      </c>
      <c r="C1542" s="85" t="str" cm="1">
        <f t="array" ref="C1542">IFERROR(INDEX('03.Muestra'!$F$8:$F$42,SMALL(IF("Página Web"='03.Muestra'!$D$8:$D$42,ROW('03.Muestra'!$F$8:$F$42)-MIN(ROW('03.Muestra'!$D$8:$D$42))+1,""),ROW()-1538)),"")</f>
        <v>https://www.visitmadrid.es/donde-ir/madrid-ciudad/paisaje-luz-paseo-arte-parque-retiro</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Dónde ir  - Aranjuez</v>
      </c>
      <c r="C1543" s="85" t="str" cm="1">
        <f t="array" ref="C1543">IFERROR(INDEX('03.Muestra'!$F$8:$F$42,SMALL(IF("Página Web"='03.Muestra'!$D$8:$D$42,ROW('03.Muestra'!$F$8:$F$42)-MIN(ROW('03.Muestra'!$D$8:$D$42))+1,""),ROW()-1538)),"")</f>
        <v>https://www.visitmadrid.es/donde-ir/aranjuez</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Agenda</v>
      </c>
      <c r="C1544" s="85" t="str" cm="1">
        <f t="array" ref="C1544">IFERROR(INDEX('03.Muestra'!$F$8:$F$42,SMALL(IF("Página Web"='03.Muestra'!$D$8:$D$42,ROW('03.Muestra'!$F$8:$F$42)-MIN(ROW('03.Muestra'!$D$8:$D$42))+1,""),ROW()-1538)),"")</f>
        <v>https://www.visitmadrid.es/agenda</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Planifica tu viaje - Accesibilidad</v>
      </c>
      <c r="C1545" s="85" t="str" cm="1">
        <f t="array" ref="C1545">IFERROR(INDEX('03.Muestra'!$F$8:$F$42,SMALL(IF("Página Web"='03.Muestra'!$D$8:$D$42,ROW('03.Muestra'!$F$8:$F$42)-MIN(ROW('03.Muestra'!$D$8:$D$42))+1,""),ROW()-1538)),"")</f>
        <v>https://www.visitmadrid.es/planifica-tu-viaje/accesibilidad</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Aviso legal</v>
      </c>
      <c r="C1546" s="85" t="str" cm="1">
        <f t="array" ref="C1546">IFERROR(INDEX('03.Muestra'!$F$8:$F$42,SMALL(IF("Página Web"='03.Muestra'!$D$8:$D$42,ROW('03.Muestra'!$F$8:$F$42)-MIN(ROW('03.Muestra'!$D$8:$D$42))+1,""),ROW()-1538)),"")</f>
        <v>https://www.visitmadrid.es/aviso-legal</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Accesibilidad</v>
      </c>
      <c r="C1547" s="85" t="str" cm="1">
        <f t="array" ref="C1547">IFERROR(INDEX('03.Muestra'!$F$8:$F$42,SMALL(IF("Página Web"='03.Muestra'!$D$8:$D$42,ROW('03.Muestra'!$F$8:$F$42)-MIN(ROW('03.Muestra'!$D$8:$D$42))+1,""),ROW()-1538)),"")</f>
        <v>https://www.visitmadrid.es/accesibilidad-web</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Home - English</v>
      </c>
      <c r="C1548" s="85" t="str" cm="1">
        <f t="array" ref="C1548">IFERROR(INDEX('03.Muestra'!$F$8:$F$42,SMALL(IF("Página Web"='03.Muestra'!$D$8:$D$42,ROW('03.Muestra'!$F$8:$F$42)-MIN(ROW('03.Muestra'!$D$8:$D$42))+1,""),ROW()-1538)),"")</f>
        <v>https://www.visitmadrid.es/en</v>
      </c>
      <c r="D1548" s="99" t="s">
        <v>92</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t="str">
        <f t="shared" ref="D1549:D1573" si="81">IF(AND(B1549&lt;&gt;"",C1549&lt;&gt;""),"N/T","")</f>
        <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si="81"/>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https://www.visitmadrid.es/</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Crea tu itinerario</v>
      </c>
      <c r="C1578" s="85" t="str" cm="1">
        <f t="array" ref="C1578">IFERROR(INDEX('03.Muestra'!$F$8:$F$42,SMALL(IF("Página Web"='03.Muestra'!$D$8:$D$42,ROW('03.Muestra'!$F$8:$F$42)-MIN(ROW('03.Muestra'!$D$8:$D$42))+1,""),ROW()-1576)),"")</f>
        <v>https://www.visitmadrid.es/crea-tu-itinerario</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Profesionales</v>
      </c>
      <c r="C1579" s="85" t="str" cm="1">
        <f t="array" ref="C1579">IFERROR(INDEX('03.Muestra'!$F$8:$F$42,SMALL(IF("Página Web"='03.Muestra'!$D$8:$D$42,ROW('03.Muestra'!$F$8:$F$42)-MIN(ROW('03.Muestra'!$D$8:$D$42))+1,""),ROW()-1576)),"")</f>
        <v>https://www.visitmadrid.es/profesionales</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Qué hacer - Paisaje de la luz</v>
      </c>
      <c r="C1580" s="85" t="str" cm="1">
        <f t="array" ref="C1580">IFERROR(INDEX('03.Muestra'!$F$8:$F$42,SMALL(IF("Página Web"='03.Muestra'!$D$8:$D$42,ROW('03.Muestra'!$F$8:$F$42)-MIN(ROW('03.Muestra'!$D$8:$D$42))+1,""),ROW()-1576)),"")</f>
        <v>https://www.visitmadrid.es/donde-ir/madrid-ciudad/paisaje-luz-paseo-arte-parque-retiro</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Dónde ir  - Aranjuez</v>
      </c>
      <c r="C1581" s="85" t="str" cm="1">
        <f t="array" ref="C1581">IFERROR(INDEX('03.Muestra'!$F$8:$F$42,SMALL(IF("Página Web"='03.Muestra'!$D$8:$D$42,ROW('03.Muestra'!$F$8:$F$42)-MIN(ROW('03.Muestra'!$D$8:$D$42))+1,""),ROW()-1576)),"")</f>
        <v>https://www.visitmadrid.es/donde-ir/aranjuez</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Agenda</v>
      </c>
      <c r="C1582" s="85" t="str" cm="1">
        <f t="array" ref="C1582">IFERROR(INDEX('03.Muestra'!$F$8:$F$42,SMALL(IF("Página Web"='03.Muestra'!$D$8:$D$42,ROW('03.Muestra'!$F$8:$F$42)-MIN(ROW('03.Muestra'!$D$8:$D$42))+1,""),ROW()-1576)),"")</f>
        <v>https://www.visitmadrid.es/agenda</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Planifica tu viaje - Accesibilidad</v>
      </c>
      <c r="C1583" s="85" t="str" cm="1">
        <f t="array" ref="C1583">IFERROR(INDEX('03.Muestra'!$F$8:$F$42,SMALL(IF("Página Web"='03.Muestra'!$D$8:$D$42,ROW('03.Muestra'!$F$8:$F$42)-MIN(ROW('03.Muestra'!$D$8:$D$42))+1,""),ROW()-1576)),"")</f>
        <v>https://www.visitmadrid.es/planifica-tu-viaje/accesibilidad</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Aviso legal</v>
      </c>
      <c r="C1584" s="85" t="str" cm="1">
        <f t="array" ref="C1584">IFERROR(INDEX('03.Muestra'!$F$8:$F$42,SMALL(IF("Página Web"='03.Muestra'!$D$8:$D$42,ROW('03.Muestra'!$F$8:$F$42)-MIN(ROW('03.Muestra'!$D$8:$D$42))+1,""),ROW()-1576)),"")</f>
        <v>https://www.visitmadrid.es/aviso-legal</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Accesibilidad</v>
      </c>
      <c r="C1585" s="85" t="str" cm="1">
        <f t="array" ref="C1585">IFERROR(INDEX('03.Muestra'!$F$8:$F$42,SMALL(IF("Página Web"='03.Muestra'!$D$8:$D$42,ROW('03.Muestra'!$F$8:$F$42)-MIN(ROW('03.Muestra'!$D$8:$D$42))+1,""),ROW()-1576)),"")</f>
        <v>https://www.visitmadrid.es/accesibilidad-web</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Home - English</v>
      </c>
      <c r="C1586" s="85" t="str" cm="1">
        <f t="array" ref="C1586">IFERROR(INDEX('03.Muestra'!$F$8:$F$42,SMALL(IF("Página Web"='03.Muestra'!$D$8:$D$42,ROW('03.Muestra'!$F$8:$F$42)-MIN(ROW('03.Muestra'!$D$8:$D$42))+1,""),ROW()-1576)),"")</f>
        <v>https://www.visitmadrid.es/en</v>
      </c>
      <c r="D1586" s="99" t="s">
        <v>92</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t="str">
        <f t="shared" ref="D1587:D1611" si="83">IF(AND(B1587&lt;&gt;"",C1587&lt;&gt;""),"N/T","")</f>
        <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si="83"/>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https://www.visitmadrid.es/</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Crea tu itinerario</v>
      </c>
      <c r="C1616" s="85" t="str" cm="1">
        <f t="array" ref="C1616">IFERROR(INDEX('03.Muestra'!$F$8:$F$42,SMALL(IF("Página Web"='03.Muestra'!$D$8:$D$42,ROW('03.Muestra'!$F$8:$F$42)-MIN(ROW('03.Muestra'!$D$8:$D$42))+1,""),ROW()-1614)),"")</f>
        <v>https://www.visitmadrid.es/crea-tu-itinerario</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10</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Profesionales</v>
      </c>
      <c r="C1617" s="85" t="str" cm="1">
        <f t="array" ref="C1617">IFERROR(INDEX('03.Muestra'!$F$8:$F$42,SMALL(IF("Página Web"='03.Muestra'!$D$8:$D$42,ROW('03.Muestra'!$F$8:$F$42)-MIN(ROW('03.Muestra'!$D$8:$D$42))+1,""),ROW()-1614)),"")</f>
        <v>https://www.visitmadrid.es/profesionales</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Qué hacer - Paisaje de la luz</v>
      </c>
      <c r="C1618" s="85" t="str" cm="1">
        <f t="array" ref="C1618">IFERROR(INDEX('03.Muestra'!$F$8:$F$42,SMALL(IF("Página Web"='03.Muestra'!$D$8:$D$42,ROW('03.Muestra'!$F$8:$F$42)-MIN(ROW('03.Muestra'!$D$8:$D$42))+1,""),ROW()-1614)),"")</f>
        <v>https://www.visitmadrid.es/donde-ir/madrid-ciudad/paisaje-luz-paseo-arte-parque-retiro</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Dónde ir  - Aranjuez</v>
      </c>
      <c r="C1619" s="85" t="str" cm="1">
        <f t="array" ref="C1619">IFERROR(INDEX('03.Muestra'!$F$8:$F$42,SMALL(IF("Página Web"='03.Muestra'!$D$8:$D$42,ROW('03.Muestra'!$F$8:$F$42)-MIN(ROW('03.Muestra'!$D$8:$D$42))+1,""),ROW()-1614)),"")</f>
        <v>https://www.visitmadrid.es/donde-ir/aranjuez</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Agenda</v>
      </c>
      <c r="C1620" s="85" t="str" cm="1">
        <f t="array" ref="C1620">IFERROR(INDEX('03.Muestra'!$F$8:$F$42,SMALL(IF("Página Web"='03.Muestra'!$D$8:$D$42,ROW('03.Muestra'!$F$8:$F$42)-MIN(ROW('03.Muestra'!$D$8:$D$42))+1,""),ROW()-1614)),"")</f>
        <v>https://www.visitmadrid.es/agenda</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Planifica tu viaje - Accesibilidad</v>
      </c>
      <c r="C1621" s="85" t="str" cm="1">
        <f t="array" ref="C1621">IFERROR(INDEX('03.Muestra'!$F$8:$F$42,SMALL(IF("Página Web"='03.Muestra'!$D$8:$D$42,ROW('03.Muestra'!$F$8:$F$42)-MIN(ROW('03.Muestra'!$D$8:$D$42))+1,""),ROW()-1614)),"")</f>
        <v>https://www.visitmadrid.es/planifica-tu-viaje/accesibilidad</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Aviso legal</v>
      </c>
      <c r="C1622" s="85" t="str" cm="1">
        <f t="array" ref="C1622">IFERROR(INDEX('03.Muestra'!$F$8:$F$42,SMALL(IF("Página Web"='03.Muestra'!$D$8:$D$42,ROW('03.Muestra'!$F$8:$F$42)-MIN(ROW('03.Muestra'!$D$8:$D$42))+1,""),ROW()-1614)),"")</f>
        <v>https://www.visitmadrid.es/aviso-legal</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Accesibilidad</v>
      </c>
      <c r="C1623" s="85" t="str" cm="1">
        <f t="array" ref="C1623">IFERROR(INDEX('03.Muestra'!$F$8:$F$42,SMALL(IF("Página Web"='03.Muestra'!$D$8:$D$42,ROW('03.Muestra'!$F$8:$F$42)-MIN(ROW('03.Muestra'!$D$8:$D$42))+1,""),ROW()-1614)),"")</f>
        <v>https://www.visitmadrid.es/accesibilidad-web</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Home - English</v>
      </c>
      <c r="C1624" s="85" t="str" cm="1">
        <f t="array" ref="C1624">IFERROR(INDEX('03.Muestra'!$F$8:$F$42,SMALL(IF("Página Web"='03.Muestra'!$D$8:$D$42,ROW('03.Muestra'!$F$8:$F$42)-MIN(ROW('03.Muestra'!$D$8:$D$42))+1,""),ROW()-1614)),"")</f>
        <v>https://www.visitmadrid.es/en</v>
      </c>
      <c r="D1624" s="99" t="s">
        <v>104</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t="str">
        <f t="shared" ref="D1625:D1649" si="85">IF(AND(B1625&lt;&gt;"",C1625&lt;&gt;""),"N/T","")</f>
        <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si="85"/>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https://www.visitmadrid.es/</v>
      </c>
      <c r="D1653" s="99" t="s">
        <v>94</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Crea tu itinerario</v>
      </c>
      <c r="C1654" s="85" t="str" cm="1">
        <f t="array" ref="C1654">IFERROR(INDEX('03.Muestra'!$F$8:$F$42,SMALL(IF("Página Web"='03.Muestra'!$D$8:$D$42,ROW('03.Muestra'!$F$8:$F$42)-MIN(ROW('03.Muestra'!$D$8:$D$42))+1,""),ROW()-1652)),"")</f>
        <v>https://www.visitmadrid.es/crea-tu-itinerario</v>
      </c>
      <c r="D1654" s="99" t="s">
        <v>94</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5</v>
      </c>
      <c r="J1654" s="91">
        <f ca="1">COUNTIF($D1653:INDIRECT("$D" &amp;  SUM(ROW()-1,'03.Muestra'!$D$45)-1),J1653)</f>
        <v>5</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Profesionales</v>
      </c>
      <c r="C1655" s="85" t="str" cm="1">
        <f t="array" ref="C1655">IFERROR(INDEX('03.Muestra'!$F$8:$F$42,SMALL(IF("Página Web"='03.Muestra'!$D$8:$D$42,ROW('03.Muestra'!$F$8:$F$42)-MIN(ROW('03.Muestra'!$D$8:$D$42))+1,""),ROW()-1652)),"")</f>
        <v>https://www.visitmadrid.es/profesionales</v>
      </c>
      <c r="D1655" s="99" t="s">
        <v>92</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Qué hacer - Paisaje de la luz</v>
      </c>
      <c r="C1656" s="85" t="str" cm="1">
        <f t="array" ref="C1656">IFERROR(INDEX('03.Muestra'!$F$8:$F$42,SMALL(IF("Página Web"='03.Muestra'!$D$8:$D$42,ROW('03.Muestra'!$F$8:$F$42)-MIN(ROW('03.Muestra'!$D$8:$D$42))+1,""),ROW()-1652)),"")</f>
        <v>https://www.visitmadrid.es/donde-ir/madrid-ciudad/paisaje-luz-paseo-arte-parque-retiro</v>
      </c>
      <c r="D1656" s="99" t="s">
        <v>94</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Dónde ir  - Aranjuez</v>
      </c>
      <c r="C1657" s="85" t="str" cm="1">
        <f t="array" ref="C1657">IFERROR(INDEX('03.Muestra'!$F$8:$F$42,SMALL(IF("Página Web"='03.Muestra'!$D$8:$D$42,ROW('03.Muestra'!$F$8:$F$42)-MIN(ROW('03.Muestra'!$D$8:$D$42))+1,""),ROW()-1652)),"")</f>
        <v>https://www.visitmadrid.es/donde-ir/aranjuez</v>
      </c>
      <c r="D1657" s="99" t="s">
        <v>92</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Agenda</v>
      </c>
      <c r="C1658" s="85" t="str" cm="1">
        <f t="array" ref="C1658">IFERROR(INDEX('03.Muestra'!$F$8:$F$42,SMALL(IF("Página Web"='03.Muestra'!$D$8:$D$42,ROW('03.Muestra'!$F$8:$F$42)-MIN(ROW('03.Muestra'!$D$8:$D$42))+1,""),ROW()-1652)),"")</f>
        <v>https://www.visitmadrid.es/agenda</v>
      </c>
      <c r="D1658" s="99" t="s">
        <v>94</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Planifica tu viaje - Accesibilidad</v>
      </c>
      <c r="C1659" s="85" t="str" cm="1">
        <f t="array" ref="C1659">IFERROR(INDEX('03.Muestra'!$F$8:$F$42,SMALL(IF("Página Web"='03.Muestra'!$D$8:$D$42,ROW('03.Muestra'!$F$8:$F$42)-MIN(ROW('03.Muestra'!$D$8:$D$42))+1,""),ROW()-1652)),"")</f>
        <v>https://www.visitmadrid.es/planifica-tu-viaje/accesibilidad</v>
      </c>
      <c r="D1659" s="99" t="s">
        <v>92</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Aviso legal</v>
      </c>
      <c r="C1660" s="85" t="str" cm="1">
        <f t="array" ref="C1660">IFERROR(INDEX('03.Muestra'!$F$8:$F$42,SMALL(IF("Página Web"='03.Muestra'!$D$8:$D$42,ROW('03.Muestra'!$F$8:$F$42)-MIN(ROW('03.Muestra'!$D$8:$D$42))+1,""),ROW()-1652)),"")</f>
        <v>https://www.visitmadrid.es/aviso-legal</v>
      </c>
      <c r="D1660" s="99" t="s">
        <v>92</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Accesibilidad</v>
      </c>
      <c r="C1661" s="85" t="str" cm="1">
        <f t="array" ref="C1661">IFERROR(INDEX('03.Muestra'!$F$8:$F$42,SMALL(IF("Página Web"='03.Muestra'!$D$8:$D$42,ROW('03.Muestra'!$F$8:$F$42)-MIN(ROW('03.Muestra'!$D$8:$D$42))+1,""),ROW()-1652)),"")</f>
        <v>https://www.visitmadrid.es/accesibilidad-web</v>
      </c>
      <c r="D1661" s="99" t="s">
        <v>92</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Home - English</v>
      </c>
      <c r="C1662" s="85" t="str" cm="1">
        <f t="array" ref="C1662">IFERROR(INDEX('03.Muestra'!$F$8:$F$42,SMALL(IF("Página Web"='03.Muestra'!$D$8:$D$42,ROW('03.Muestra'!$F$8:$F$42)-MIN(ROW('03.Muestra'!$D$8:$D$42))+1,""),ROW()-1652)),"")</f>
        <v>https://www.visitmadrid.es/en</v>
      </c>
      <c r="D1662" s="99" t="s">
        <v>94</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t="str">
        <f t="shared" ref="D1663:D1687" si="87">IF(AND(B1663&lt;&gt;"",C1663&lt;&gt;""),"N/T","")</f>
        <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si="87"/>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https://www.visitmadrid.es/</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Crea tu itinerario</v>
      </c>
      <c r="C1692" s="85" t="str" cm="1">
        <f t="array" ref="C1692">IFERROR(INDEX('03.Muestra'!$F$8:$F$42,SMALL(IF("Página Web"='03.Muestra'!$D$8:$D$42,ROW('03.Muestra'!$F$8:$F$42)-MIN(ROW('03.Muestra'!$D$8:$D$42))+1,""),ROW()-1690)),"")</f>
        <v>https://www.visitmadrid.es/crea-tu-itinerario</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10</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Profesionales</v>
      </c>
      <c r="C1693" s="85" t="str" cm="1">
        <f t="array" ref="C1693">IFERROR(INDEX('03.Muestra'!$F$8:$F$42,SMALL(IF("Página Web"='03.Muestra'!$D$8:$D$42,ROW('03.Muestra'!$F$8:$F$42)-MIN(ROW('03.Muestra'!$D$8:$D$42))+1,""),ROW()-1690)),"")</f>
        <v>https://www.visitmadrid.es/profesionales</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Qué hacer - Paisaje de la luz</v>
      </c>
      <c r="C1694" s="85" t="str" cm="1">
        <f t="array" ref="C1694">IFERROR(INDEX('03.Muestra'!$F$8:$F$42,SMALL(IF("Página Web"='03.Muestra'!$D$8:$D$42,ROW('03.Muestra'!$F$8:$F$42)-MIN(ROW('03.Muestra'!$D$8:$D$42))+1,""),ROW()-1690)),"")</f>
        <v>https://www.visitmadrid.es/donde-ir/madrid-ciudad/paisaje-luz-paseo-arte-parque-retiro</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Dónde ir  - Aranjuez</v>
      </c>
      <c r="C1695" s="85" t="str" cm="1">
        <f t="array" ref="C1695">IFERROR(INDEX('03.Muestra'!$F$8:$F$42,SMALL(IF("Página Web"='03.Muestra'!$D$8:$D$42,ROW('03.Muestra'!$F$8:$F$42)-MIN(ROW('03.Muestra'!$D$8:$D$42))+1,""),ROW()-1690)),"")</f>
        <v>https://www.visitmadrid.es/donde-ir/aranjuez</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Agenda</v>
      </c>
      <c r="C1696" s="85" t="str" cm="1">
        <f t="array" ref="C1696">IFERROR(INDEX('03.Muestra'!$F$8:$F$42,SMALL(IF("Página Web"='03.Muestra'!$D$8:$D$42,ROW('03.Muestra'!$F$8:$F$42)-MIN(ROW('03.Muestra'!$D$8:$D$42))+1,""),ROW()-1690)),"")</f>
        <v>https://www.visitmadrid.es/agenda</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Planifica tu viaje - Accesibilidad</v>
      </c>
      <c r="C1697" s="85" t="str" cm="1">
        <f t="array" ref="C1697">IFERROR(INDEX('03.Muestra'!$F$8:$F$42,SMALL(IF("Página Web"='03.Muestra'!$D$8:$D$42,ROW('03.Muestra'!$F$8:$F$42)-MIN(ROW('03.Muestra'!$D$8:$D$42))+1,""),ROW()-1690)),"")</f>
        <v>https://www.visitmadrid.es/planifica-tu-viaje/accesibilidad</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Aviso legal</v>
      </c>
      <c r="C1698" s="85" t="str" cm="1">
        <f t="array" ref="C1698">IFERROR(INDEX('03.Muestra'!$F$8:$F$42,SMALL(IF("Página Web"='03.Muestra'!$D$8:$D$42,ROW('03.Muestra'!$F$8:$F$42)-MIN(ROW('03.Muestra'!$D$8:$D$42))+1,""),ROW()-1690)),"")</f>
        <v>https://www.visitmadrid.es/aviso-legal</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Accesibilidad</v>
      </c>
      <c r="C1699" s="85" t="str" cm="1">
        <f t="array" ref="C1699">IFERROR(INDEX('03.Muestra'!$F$8:$F$42,SMALL(IF("Página Web"='03.Muestra'!$D$8:$D$42,ROW('03.Muestra'!$F$8:$F$42)-MIN(ROW('03.Muestra'!$D$8:$D$42))+1,""),ROW()-1690)),"")</f>
        <v>https://www.visitmadrid.es/accesibilidad-web</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Home - English</v>
      </c>
      <c r="C1700" s="85" t="str" cm="1">
        <f t="array" ref="C1700">IFERROR(INDEX('03.Muestra'!$F$8:$F$42,SMALL(IF("Página Web"='03.Muestra'!$D$8:$D$42,ROW('03.Muestra'!$F$8:$F$42)-MIN(ROW('03.Muestra'!$D$8:$D$42))+1,""),ROW()-1690)),"")</f>
        <v>https://www.visitmadrid.es/en</v>
      </c>
      <c r="D1700" s="99" t="s">
        <v>104</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t="str">
        <f t="shared" ref="D1701:D1725" si="89">IF(AND(B1701&lt;&gt;"",C1701&lt;&gt;""),"N/T","")</f>
        <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si="89"/>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https://www.visitmadrid.es/</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Crea tu itinerario</v>
      </c>
      <c r="C1730" s="85" t="str" cm="1">
        <f t="array" ref="C1730">IFERROR(INDEX('03.Muestra'!$F$8:$F$42,SMALL(IF("Página Web"='03.Muestra'!$D$8:$D$42,ROW('03.Muestra'!$F$8:$F$42)-MIN(ROW('03.Muestra'!$D$8:$D$42))+1,""),ROW()-1728)),"")</f>
        <v>https://www.visitmadrid.es/crea-tu-itinerario</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10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Profesionales</v>
      </c>
      <c r="C1731" s="85" t="str" cm="1">
        <f t="array" ref="C1731">IFERROR(INDEX('03.Muestra'!$F$8:$F$42,SMALL(IF("Página Web"='03.Muestra'!$D$8:$D$42,ROW('03.Muestra'!$F$8:$F$42)-MIN(ROW('03.Muestra'!$D$8:$D$42))+1,""),ROW()-1728)),"")</f>
        <v>https://www.visitmadrid.es/profesionales</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Qué hacer - Paisaje de la luz</v>
      </c>
      <c r="C1732" s="85" t="str" cm="1">
        <f t="array" ref="C1732">IFERROR(INDEX('03.Muestra'!$F$8:$F$42,SMALL(IF("Página Web"='03.Muestra'!$D$8:$D$42,ROW('03.Muestra'!$F$8:$F$42)-MIN(ROW('03.Muestra'!$D$8:$D$42))+1,""),ROW()-1728)),"")</f>
        <v>https://www.visitmadrid.es/donde-ir/madrid-ciudad/paisaje-luz-paseo-arte-parque-retiro</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Dónde ir  - Aranjuez</v>
      </c>
      <c r="C1733" s="85" t="str" cm="1">
        <f t="array" ref="C1733">IFERROR(INDEX('03.Muestra'!$F$8:$F$42,SMALL(IF("Página Web"='03.Muestra'!$D$8:$D$42,ROW('03.Muestra'!$F$8:$F$42)-MIN(ROW('03.Muestra'!$D$8:$D$42))+1,""),ROW()-1728)),"")</f>
        <v>https://www.visitmadrid.es/donde-ir/aranjuez</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Agenda</v>
      </c>
      <c r="C1734" s="85" t="str" cm="1">
        <f t="array" ref="C1734">IFERROR(INDEX('03.Muestra'!$F$8:$F$42,SMALL(IF("Página Web"='03.Muestra'!$D$8:$D$42,ROW('03.Muestra'!$F$8:$F$42)-MIN(ROW('03.Muestra'!$D$8:$D$42))+1,""),ROW()-1728)),"")</f>
        <v>https://www.visitmadrid.es/agenda</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Planifica tu viaje - Accesibilidad</v>
      </c>
      <c r="C1735" s="85" t="str" cm="1">
        <f t="array" ref="C1735">IFERROR(INDEX('03.Muestra'!$F$8:$F$42,SMALL(IF("Página Web"='03.Muestra'!$D$8:$D$42,ROW('03.Muestra'!$F$8:$F$42)-MIN(ROW('03.Muestra'!$D$8:$D$42))+1,""),ROW()-1728)),"")</f>
        <v>https://www.visitmadrid.es/planifica-tu-viaje/accesibilidad</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Aviso legal</v>
      </c>
      <c r="C1736" s="85" t="str" cm="1">
        <f t="array" ref="C1736">IFERROR(INDEX('03.Muestra'!$F$8:$F$42,SMALL(IF("Página Web"='03.Muestra'!$D$8:$D$42,ROW('03.Muestra'!$F$8:$F$42)-MIN(ROW('03.Muestra'!$D$8:$D$42))+1,""),ROW()-1728)),"")</f>
        <v>https://www.visitmadrid.es/aviso-legal</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Accesibilidad</v>
      </c>
      <c r="C1737" s="85" t="str" cm="1">
        <f t="array" ref="C1737">IFERROR(INDEX('03.Muestra'!$F$8:$F$42,SMALL(IF("Página Web"='03.Muestra'!$D$8:$D$42,ROW('03.Muestra'!$F$8:$F$42)-MIN(ROW('03.Muestra'!$D$8:$D$42))+1,""),ROW()-1728)),"")</f>
        <v>https://www.visitmadrid.es/accesibilidad-web</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Home - English</v>
      </c>
      <c r="C1738" s="85" t="str" cm="1">
        <f t="array" ref="C1738">IFERROR(INDEX('03.Muestra'!$F$8:$F$42,SMALL(IF("Página Web"='03.Muestra'!$D$8:$D$42,ROW('03.Muestra'!$F$8:$F$42)-MIN(ROW('03.Muestra'!$D$8:$D$42))+1,""),ROW()-1728)),"")</f>
        <v>https://www.visitmadrid.es/en</v>
      </c>
      <c r="D1738" s="99" t="s">
        <v>104</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t="str">
        <f t="shared" ref="D1739:D1763" si="91">IF(AND(B1739&lt;&gt;"",C1739&lt;&gt;""),"N/T","")</f>
        <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si="91"/>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https://www.visitmadrid.es/</v>
      </c>
      <c r="D1767" s="99" t="s">
        <v>92</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Crea tu itinerario</v>
      </c>
      <c r="C1768" s="85" t="str" cm="1">
        <f t="array" ref="C1768">IFERROR(INDEX('03.Muestra'!$F$8:$F$42,SMALL(IF("Página Web"='03.Muestra'!$D$8:$D$42,ROW('03.Muestra'!$F$8:$F$42)-MIN(ROW('03.Muestra'!$D$8:$D$42))+1,""),ROW()-1766)),"")</f>
        <v>https://www.visitmadrid.es/crea-tu-itinerario</v>
      </c>
      <c r="D1768" s="99" t="s">
        <v>92</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Profesionales</v>
      </c>
      <c r="C1769" s="85" t="str" cm="1">
        <f t="array" ref="C1769">IFERROR(INDEX('03.Muestra'!$F$8:$F$42,SMALL(IF("Página Web"='03.Muestra'!$D$8:$D$42,ROW('03.Muestra'!$F$8:$F$42)-MIN(ROW('03.Muestra'!$D$8:$D$42))+1,""),ROW()-1766)),"")</f>
        <v>https://www.visitmadrid.es/profesionales</v>
      </c>
      <c r="D1769" s="99" t="s">
        <v>92</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Qué hacer - Paisaje de la luz</v>
      </c>
      <c r="C1770" s="85" t="str" cm="1">
        <f t="array" ref="C1770">IFERROR(INDEX('03.Muestra'!$F$8:$F$42,SMALL(IF("Página Web"='03.Muestra'!$D$8:$D$42,ROW('03.Muestra'!$F$8:$F$42)-MIN(ROW('03.Muestra'!$D$8:$D$42))+1,""),ROW()-1766)),"")</f>
        <v>https://www.visitmadrid.es/donde-ir/madrid-ciudad/paisaje-luz-paseo-arte-parque-retiro</v>
      </c>
      <c r="D1770" s="99" t="s">
        <v>92</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Dónde ir  - Aranjuez</v>
      </c>
      <c r="C1771" s="85" t="str" cm="1">
        <f t="array" ref="C1771">IFERROR(INDEX('03.Muestra'!$F$8:$F$42,SMALL(IF("Página Web"='03.Muestra'!$D$8:$D$42,ROW('03.Muestra'!$F$8:$F$42)-MIN(ROW('03.Muestra'!$D$8:$D$42))+1,""),ROW()-1766)),"")</f>
        <v>https://www.visitmadrid.es/donde-ir/aranjuez</v>
      </c>
      <c r="D1771" s="99" t="s">
        <v>92</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Agenda</v>
      </c>
      <c r="C1772" s="85" t="str" cm="1">
        <f t="array" ref="C1772">IFERROR(INDEX('03.Muestra'!$F$8:$F$42,SMALL(IF("Página Web"='03.Muestra'!$D$8:$D$42,ROW('03.Muestra'!$F$8:$F$42)-MIN(ROW('03.Muestra'!$D$8:$D$42))+1,""),ROW()-1766)),"")</f>
        <v>https://www.visitmadrid.es/agenda</v>
      </c>
      <c r="D1772" s="99" t="s">
        <v>92</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Planifica tu viaje - Accesibilidad</v>
      </c>
      <c r="C1773" s="85" t="str" cm="1">
        <f t="array" ref="C1773">IFERROR(INDEX('03.Muestra'!$F$8:$F$42,SMALL(IF("Página Web"='03.Muestra'!$D$8:$D$42,ROW('03.Muestra'!$F$8:$F$42)-MIN(ROW('03.Muestra'!$D$8:$D$42))+1,""),ROW()-1766)),"")</f>
        <v>https://www.visitmadrid.es/planifica-tu-viaje/accesibilidad</v>
      </c>
      <c r="D1773" s="99" t="s">
        <v>92</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Aviso legal</v>
      </c>
      <c r="C1774" s="85" t="str" cm="1">
        <f t="array" ref="C1774">IFERROR(INDEX('03.Muestra'!$F$8:$F$42,SMALL(IF("Página Web"='03.Muestra'!$D$8:$D$42,ROW('03.Muestra'!$F$8:$F$42)-MIN(ROW('03.Muestra'!$D$8:$D$42))+1,""),ROW()-1766)),"")</f>
        <v>https://www.visitmadrid.es/aviso-legal</v>
      </c>
      <c r="D1774" s="99" t="s">
        <v>92</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Accesibilidad</v>
      </c>
      <c r="C1775" s="85" t="str" cm="1">
        <f t="array" ref="C1775">IFERROR(INDEX('03.Muestra'!$F$8:$F$42,SMALL(IF("Página Web"='03.Muestra'!$D$8:$D$42,ROW('03.Muestra'!$F$8:$F$42)-MIN(ROW('03.Muestra'!$D$8:$D$42))+1,""),ROW()-1766)),"")</f>
        <v>https://www.visitmadrid.es/accesibilidad-web</v>
      </c>
      <c r="D1775" s="99" t="s">
        <v>92</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Home - English</v>
      </c>
      <c r="C1776" s="85" t="str" cm="1">
        <f t="array" ref="C1776">IFERROR(INDEX('03.Muestra'!$F$8:$F$42,SMALL(IF("Página Web"='03.Muestra'!$D$8:$D$42,ROW('03.Muestra'!$F$8:$F$42)-MIN(ROW('03.Muestra'!$D$8:$D$42))+1,""),ROW()-1766)),"")</f>
        <v>https://www.visitmadrid.es/en</v>
      </c>
      <c r="D1776" s="99" t="s">
        <v>92</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t="str">
        <f t="shared" ref="D1777:D1801" si="93">IF(AND(B1777&lt;&gt;"",C1777&lt;&gt;""),"N/T","")</f>
        <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si="93"/>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https://www.visitmadrid.es/</v>
      </c>
      <c r="D1805" s="99" t="s">
        <v>94</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Crea tu itinerario</v>
      </c>
      <c r="C1806" s="85" t="str" cm="1">
        <f t="array" ref="C1806">IFERROR(INDEX('03.Muestra'!$F$8:$F$42,SMALL(IF("Página Web"='03.Muestra'!$D$8:$D$42,ROW('03.Muestra'!$F$8:$F$42)-MIN(ROW('03.Muestra'!$D$8:$D$42))+1,""),ROW()-1804)),"")</f>
        <v>https://www.visitmadrid.es/crea-tu-itinerario</v>
      </c>
      <c r="D1806" s="99" t="s">
        <v>94</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10</v>
      </c>
      <c r="J1806" s="91">
        <f ca="1">COUNTIF($D1805:INDIRECT("$D" &amp;  SUM(ROW()-1,'03.Muestra'!$D$45)-1),J1805)</f>
        <v>0</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Profesionales</v>
      </c>
      <c r="C1807" s="85" t="str" cm="1">
        <f t="array" ref="C1807">IFERROR(INDEX('03.Muestra'!$F$8:$F$42,SMALL(IF("Página Web"='03.Muestra'!$D$8:$D$42,ROW('03.Muestra'!$F$8:$F$42)-MIN(ROW('03.Muestra'!$D$8:$D$42))+1,""),ROW()-1804)),"")</f>
        <v>https://www.visitmadrid.es/profesionales</v>
      </c>
      <c r="D1807" s="99" t="s">
        <v>94</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Qué hacer - Paisaje de la luz</v>
      </c>
      <c r="C1808" s="85" t="str" cm="1">
        <f t="array" ref="C1808">IFERROR(INDEX('03.Muestra'!$F$8:$F$42,SMALL(IF("Página Web"='03.Muestra'!$D$8:$D$42,ROW('03.Muestra'!$F$8:$F$42)-MIN(ROW('03.Muestra'!$D$8:$D$42))+1,""),ROW()-1804)),"")</f>
        <v>https://www.visitmadrid.es/donde-ir/madrid-ciudad/paisaje-luz-paseo-arte-parque-retiro</v>
      </c>
      <c r="D1808" s="99" t="s">
        <v>94</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Dónde ir  - Aranjuez</v>
      </c>
      <c r="C1809" s="85" t="str" cm="1">
        <f t="array" ref="C1809">IFERROR(INDEX('03.Muestra'!$F$8:$F$42,SMALL(IF("Página Web"='03.Muestra'!$D$8:$D$42,ROW('03.Muestra'!$F$8:$F$42)-MIN(ROW('03.Muestra'!$D$8:$D$42))+1,""),ROW()-1804)),"")</f>
        <v>https://www.visitmadrid.es/donde-ir/aranjuez</v>
      </c>
      <c r="D1809" s="99" t="s">
        <v>94</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Agenda</v>
      </c>
      <c r="C1810" s="85" t="str" cm="1">
        <f t="array" ref="C1810">IFERROR(INDEX('03.Muestra'!$F$8:$F$42,SMALL(IF("Página Web"='03.Muestra'!$D$8:$D$42,ROW('03.Muestra'!$F$8:$F$42)-MIN(ROW('03.Muestra'!$D$8:$D$42))+1,""),ROW()-1804)),"")</f>
        <v>https://www.visitmadrid.es/agenda</v>
      </c>
      <c r="D1810" s="99" t="s">
        <v>94</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Planifica tu viaje - Accesibilidad</v>
      </c>
      <c r="C1811" s="85" t="str" cm="1">
        <f t="array" ref="C1811">IFERROR(INDEX('03.Muestra'!$F$8:$F$42,SMALL(IF("Página Web"='03.Muestra'!$D$8:$D$42,ROW('03.Muestra'!$F$8:$F$42)-MIN(ROW('03.Muestra'!$D$8:$D$42))+1,""),ROW()-1804)),"")</f>
        <v>https://www.visitmadrid.es/planifica-tu-viaje/accesibilidad</v>
      </c>
      <c r="D1811" s="99" t="s">
        <v>94</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Aviso legal</v>
      </c>
      <c r="C1812" s="85" t="str" cm="1">
        <f t="array" ref="C1812">IFERROR(INDEX('03.Muestra'!$F$8:$F$42,SMALL(IF("Página Web"='03.Muestra'!$D$8:$D$42,ROW('03.Muestra'!$F$8:$F$42)-MIN(ROW('03.Muestra'!$D$8:$D$42))+1,""),ROW()-1804)),"")</f>
        <v>https://www.visitmadrid.es/aviso-legal</v>
      </c>
      <c r="D1812" s="99" t="s">
        <v>94</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Accesibilidad</v>
      </c>
      <c r="C1813" s="85" t="str" cm="1">
        <f t="array" ref="C1813">IFERROR(INDEX('03.Muestra'!$F$8:$F$42,SMALL(IF("Página Web"='03.Muestra'!$D$8:$D$42,ROW('03.Muestra'!$F$8:$F$42)-MIN(ROW('03.Muestra'!$D$8:$D$42))+1,""),ROW()-1804)),"")</f>
        <v>https://www.visitmadrid.es/accesibilidad-web</v>
      </c>
      <c r="D1813" s="99" t="s">
        <v>94</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Home - English</v>
      </c>
      <c r="C1814" s="85" t="str" cm="1">
        <f t="array" ref="C1814">IFERROR(INDEX('03.Muestra'!$F$8:$F$42,SMALL(IF("Página Web"='03.Muestra'!$D$8:$D$42,ROW('03.Muestra'!$F$8:$F$42)-MIN(ROW('03.Muestra'!$D$8:$D$42))+1,""),ROW()-1804)),"")</f>
        <v>https://www.visitmadrid.es/en</v>
      </c>
      <c r="D1814" s="99" t="s">
        <v>94</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t="str">
        <f t="shared" ref="D1815:D1839" si="95">IF(AND(B1815&lt;&gt;"",C1815&lt;&gt;""),"N/T","")</f>
        <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si="95"/>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https://www.visitmadrid.es/</v>
      </c>
      <c r="D1843" s="99" t="s">
        <v>92</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Crea tu itinerario</v>
      </c>
      <c r="C1844" s="85" t="str" cm="1">
        <f t="array" ref="C1844">IFERROR(INDEX('03.Muestra'!$F$8:$F$42,SMALL(IF("Página Web"='03.Muestra'!$D$8:$D$42,ROW('03.Muestra'!$F$8:$F$42)-MIN(ROW('03.Muestra'!$D$8:$D$42))+1,""),ROW()-1842)),"")</f>
        <v>https://www.visitmadrid.es/crea-tu-itinerario</v>
      </c>
      <c r="D1844" s="99" t="s">
        <v>92</v>
      </c>
      <c r="E1844" s="79" t="str">
        <f t="shared" si="96"/>
        <v/>
      </c>
      <c r="F1844" s="91">
        <f ca="1">COUNTIF($D1843:INDIRECT("$D" &amp;  SUM(ROW()-1,'03.Muestra'!$D$45)-1),F1843)</f>
        <v>0</v>
      </c>
      <c r="G1844" s="91">
        <f ca="1">COUNTIF($D1843:INDIRECT("$D" &amp;  SUM(ROW()-1,'03.Muestra'!$D$45)-1),G1843)</f>
        <v>0</v>
      </c>
      <c r="H1844" s="91">
        <f ca="1">COUNTIF($D1843:INDIRECT("$D" &amp;  SUM(ROW()-1,'03.Muestra'!$D$45)-1),H1843)</f>
        <v>0</v>
      </c>
      <c r="I1844" s="91">
        <f ca="1">COUNTIF($D1843:INDIRECT("$D" &amp;  SUM(ROW()-1,'03.Muestra'!$D$45)-1),I1843)</f>
        <v>0</v>
      </c>
      <c r="J1844" s="91">
        <f ca="1">COUNTIF($D1843:INDIRECT("$D" &amp;  SUM(ROW()-1,'03.Muestra'!$D$45)-1),J1843)</f>
        <v>10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Profesionales</v>
      </c>
      <c r="C1845" s="85" t="str" cm="1">
        <f t="array" ref="C1845">IFERROR(INDEX('03.Muestra'!$F$8:$F$42,SMALL(IF("Página Web"='03.Muestra'!$D$8:$D$42,ROW('03.Muestra'!$F$8:$F$42)-MIN(ROW('03.Muestra'!$D$8:$D$42))+1,""),ROW()-1842)),"")</f>
        <v>https://www.visitmadrid.es/profesionales</v>
      </c>
      <c r="D1845" s="99" t="s">
        <v>92</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Qué hacer - Paisaje de la luz</v>
      </c>
      <c r="C1846" s="85" t="str" cm="1">
        <f t="array" ref="C1846">IFERROR(INDEX('03.Muestra'!$F$8:$F$42,SMALL(IF("Página Web"='03.Muestra'!$D$8:$D$42,ROW('03.Muestra'!$F$8:$F$42)-MIN(ROW('03.Muestra'!$D$8:$D$42))+1,""),ROW()-1842)),"")</f>
        <v>https://www.visitmadrid.es/donde-ir/madrid-ciudad/paisaje-luz-paseo-arte-parque-retiro</v>
      </c>
      <c r="D1846" s="99" t="s">
        <v>92</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Dónde ir  - Aranjuez</v>
      </c>
      <c r="C1847" s="85" t="str" cm="1">
        <f t="array" ref="C1847">IFERROR(INDEX('03.Muestra'!$F$8:$F$42,SMALL(IF("Página Web"='03.Muestra'!$D$8:$D$42,ROW('03.Muestra'!$F$8:$F$42)-MIN(ROW('03.Muestra'!$D$8:$D$42))+1,""),ROW()-1842)),"")</f>
        <v>https://www.visitmadrid.es/donde-ir/aranjuez</v>
      </c>
      <c r="D1847" s="99" t="s">
        <v>92</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Agenda</v>
      </c>
      <c r="C1848" s="85" t="str" cm="1">
        <f t="array" ref="C1848">IFERROR(INDEX('03.Muestra'!$F$8:$F$42,SMALL(IF("Página Web"='03.Muestra'!$D$8:$D$42,ROW('03.Muestra'!$F$8:$F$42)-MIN(ROW('03.Muestra'!$D$8:$D$42))+1,""),ROW()-1842)),"")</f>
        <v>https://www.visitmadrid.es/agenda</v>
      </c>
      <c r="D1848" s="99" t="s">
        <v>92</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Planifica tu viaje - Accesibilidad</v>
      </c>
      <c r="C1849" s="85" t="str" cm="1">
        <f t="array" ref="C1849">IFERROR(INDEX('03.Muestra'!$F$8:$F$42,SMALL(IF("Página Web"='03.Muestra'!$D$8:$D$42,ROW('03.Muestra'!$F$8:$F$42)-MIN(ROW('03.Muestra'!$D$8:$D$42))+1,""),ROW()-1842)),"")</f>
        <v>https://www.visitmadrid.es/planifica-tu-viaje/accesibilidad</v>
      </c>
      <c r="D1849" s="99" t="s">
        <v>92</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Aviso legal</v>
      </c>
      <c r="C1850" s="85" t="str" cm="1">
        <f t="array" ref="C1850">IFERROR(INDEX('03.Muestra'!$F$8:$F$42,SMALL(IF("Página Web"='03.Muestra'!$D$8:$D$42,ROW('03.Muestra'!$F$8:$F$42)-MIN(ROW('03.Muestra'!$D$8:$D$42))+1,""),ROW()-1842)),"")</f>
        <v>https://www.visitmadrid.es/aviso-legal</v>
      </c>
      <c r="D1850" s="99" t="s">
        <v>92</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Accesibilidad</v>
      </c>
      <c r="C1851" s="85" t="str" cm="1">
        <f t="array" ref="C1851">IFERROR(INDEX('03.Muestra'!$F$8:$F$42,SMALL(IF("Página Web"='03.Muestra'!$D$8:$D$42,ROW('03.Muestra'!$F$8:$F$42)-MIN(ROW('03.Muestra'!$D$8:$D$42))+1,""),ROW()-1842)),"")</f>
        <v>https://www.visitmadrid.es/accesibilidad-web</v>
      </c>
      <c r="D1851" s="99" t="s">
        <v>92</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Home - English</v>
      </c>
      <c r="C1852" s="85" t="str" cm="1">
        <f t="array" ref="C1852">IFERROR(INDEX('03.Muestra'!$F$8:$F$42,SMALL(IF("Página Web"='03.Muestra'!$D$8:$D$42,ROW('03.Muestra'!$F$8:$F$42)-MIN(ROW('03.Muestra'!$D$8:$D$42))+1,""),ROW()-1842)),"")</f>
        <v>https://www.visitmadrid.es/en</v>
      </c>
      <c r="D1852" s="99" t="s">
        <v>92</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t="str">
        <f t="shared" ref="D1853:D1877" si="97">IF(AND(B1853&lt;&gt;"",C1853&lt;&gt;""),"N/T","")</f>
        <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si="97"/>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https://www.visitmadrid.es/</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Crea tu itinerario</v>
      </c>
      <c r="C1882" s="85" t="str" cm="1">
        <f t="array" ref="C1882">IFERROR(INDEX('03.Muestra'!$F$8:$F$42,SMALL(IF("Página Web"='03.Muestra'!$D$8:$D$42,ROW('03.Muestra'!$F$8:$F$42)-MIN(ROW('03.Muestra'!$D$8:$D$42))+1,""),ROW()-1880)),"")</f>
        <v>https://www.visitmadrid.es/crea-tu-itinerario</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Profesionales</v>
      </c>
      <c r="C1883" s="85" t="str" cm="1">
        <f t="array" ref="C1883">IFERROR(INDEX('03.Muestra'!$F$8:$F$42,SMALL(IF("Página Web"='03.Muestra'!$D$8:$D$42,ROW('03.Muestra'!$F$8:$F$42)-MIN(ROW('03.Muestra'!$D$8:$D$42))+1,""),ROW()-1880)),"")</f>
        <v>https://www.visitmadrid.es/profesionales</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Qué hacer - Paisaje de la luz</v>
      </c>
      <c r="C1884" s="85" t="str" cm="1">
        <f t="array" ref="C1884">IFERROR(INDEX('03.Muestra'!$F$8:$F$42,SMALL(IF("Página Web"='03.Muestra'!$D$8:$D$42,ROW('03.Muestra'!$F$8:$F$42)-MIN(ROW('03.Muestra'!$D$8:$D$42))+1,""),ROW()-1880)),"")</f>
        <v>https://www.visitmadrid.es/donde-ir/madrid-ciudad/paisaje-luz-paseo-arte-parque-retiro</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Dónde ir  - Aranjuez</v>
      </c>
      <c r="C1885" s="85" t="str" cm="1">
        <f t="array" ref="C1885">IFERROR(INDEX('03.Muestra'!$F$8:$F$42,SMALL(IF("Página Web"='03.Muestra'!$D$8:$D$42,ROW('03.Muestra'!$F$8:$F$42)-MIN(ROW('03.Muestra'!$D$8:$D$42))+1,""),ROW()-1880)),"")</f>
        <v>https://www.visitmadrid.es/donde-ir/aranjuez</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Agenda</v>
      </c>
      <c r="C1886" s="85" t="str" cm="1">
        <f t="array" ref="C1886">IFERROR(INDEX('03.Muestra'!$F$8:$F$42,SMALL(IF("Página Web"='03.Muestra'!$D$8:$D$42,ROW('03.Muestra'!$F$8:$F$42)-MIN(ROW('03.Muestra'!$D$8:$D$42))+1,""),ROW()-1880)),"")</f>
        <v>https://www.visitmadrid.es/agenda</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Planifica tu viaje - Accesibilidad</v>
      </c>
      <c r="C1887" s="85" t="str" cm="1">
        <f t="array" ref="C1887">IFERROR(INDEX('03.Muestra'!$F$8:$F$42,SMALL(IF("Página Web"='03.Muestra'!$D$8:$D$42,ROW('03.Muestra'!$F$8:$F$42)-MIN(ROW('03.Muestra'!$D$8:$D$42))+1,""),ROW()-1880)),"")</f>
        <v>https://www.visitmadrid.es/planifica-tu-viaje/accesibilidad</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Aviso legal</v>
      </c>
      <c r="C1888" s="85" t="str" cm="1">
        <f t="array" ref="C1888">IFERROR(INDEX('03.Muestra'!$F$8:$F$42,SMALL(IF("Página Web"='03.Muestra'!$D$8:$D$42,ROW('03.Muestra'!$F$8:$F$42)-MIN(ROW('03.Muestra'!$D$8:$D$42))+1,""),ROW()-1880)),"")</f>
        <v>https://www.visitmadrid.es/aviso-legal</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Accesibilidad</v>
      </c>
      <c r="C1889" s="85" t="str" cm="1">
        <f t="array" ref="C1889">IFERROR(INDEX('03.Muestra'!$F$8:$F$42,SMALL(IF("Página Web"='03.Muestra'!$D$8:$D$42,ROW('03.Muestra'!$F$8:$F$42)-MIN(ROW('03.Muestra'!$D$8:$D$42))+1,""),ROW()-1880)),"")</f>
        <v>https://www.visitmadrid.es/accesibilidad-web</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Home - English</v>
      </c>
      <c r="C1890" s="85" t="str" cm="1">
        <f t="array" ref="C1890">IFERROR(INDEX('03.Muestra'!$F$8:$F$42,SMALL(IF("Página Web"='03.Muestra'!$D$8:$D$42,ROW('03.Muestra'!$F$8:$F$42)-MIN(ROW('03.Muestra'!$D$8:$D$42))+1,""),ROW()-1880)),"")</f>
        <v>https://www.visitmadrid.es/en</v>
      </c>
      <c r="D1890" s="99" t="s">
        <v>94</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t="str">
        <f t="shared" ref="D1891:D1915" si="99">IF(AND(B1891&lt;&gt;"",C1891&lt;&gt;""),"N/T","")</f>
        <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si="99"/>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935" priority="375" stopIfTrue="1" operator="equal">
      <formula>"N/T"</formula>
    </cfRule>
    <cfRule type="cellIs" dxfId="934" priority="370" stopIfTrue="1" operator="equal">
      <formula>"-"</formula>
    </cfRule>
    <cfRule type="expression" dxfId="933" priority="371" stopIfTrue="1">
      <formula>ISBLANK(D19)</formula>
    </cfRule>
    <cfRule type="cellIs" dxfId="932" priority="372" stopIfTrue="1" operator="equal">
      <formula>"Pasa"</formula>
    </cfRule>
    <cfRule type="cellIs" dxfId="931" priority="373" stopIfTrue="1" operator="equal">
      <formula>"Falla"</formula>
    </cfRule>
    <cfRule type="cellIs" dxfId="930" priority="374" stopIfTrue="1" operator="equal">
      <formula>"N/A"</formula>
    </cfRule>
    <cfRule type="cellIs" dxfId="929" priority="376" stopIfTrue="1" operator="equal">
      <formula>"N/D"</formula>
    </cfRule>
  </conditionalFormatting>
  <conditionalFormatting sqref="D57:D91">
    <cfRule type="cellIs" dxfId="928" priority="369" stopIfTrue="1" operator="equal">
      <formula>"N/D"</formula>
    </cfRule>
    <cfRule type="cellIs" dxfId="927" priority="365" stopIfTrue="1" operator="equal">
      <formula>"Pasa"</formula>
    </cfRule>
    <cfRule type="expression" dxfId="926" priority="364" stopIfTrue="1">
      <formula>ISBLANK(D57)</formula>
    </cfRule>
    <cfRule type="cellIs" dxfId="925" priority="363" stopIfTrue="1" operator="equal">
      <formula>"-"</formula>
    </cfRule>
    <cfRule type="cellIs" dxfId="924" priority="368" stopIfTrue="1" operator="equal">
      <formula>"N/T"</formula>
    </cfRule>
    <cfRule type="cellIs" dxfId="923" priority="367" stopIfTrue="1" operator="equal">
      <formula>"N/A"</formula>
    </cfRule>
    <cfRule type="cellIs" dxfId="922" priority="366" stopIfTrue="1" operator="equal">
      <formula>"Falla"</formula>
    </cfRule>
  </conditionalFormatting>
  <conditionalFormatting sqref="D95:D129">
    <cfRule type="cellIs" dxfId="921" priority="359" stopIfTrue="1" operator="equal">
      <formula>"Falla"</formula>
    </cfRule>
    <cfRule type="cellIs" dxfId="920" priority="360" stopIfTrue="1" operator="equal">
      <formula>"N/A"</formula>
    </cfRule>
    <cfRule type="cellIs" dxfId="919" priority="361" stopIfTrue="1" operator="equal">
      <formula>"N/T"</formula>
    </cfRule>
    <cfRule type="cellIs" dxfId="918" priority="362" stopIfTrue="1" operator="equal">
      <formula>"N/D"</formula>
    </cfRule>
    <cfRule type="cellIs" dxfId="917" priority="356" stopIfTrue="1" operator="equal">
      <formula>"-"</formula>
    </cfRule>
    <cfRule type="expression" dxfId="916" priority="357" stopIfTrue="1">
      <formula>ISBLANK(D95)</formula>
    </cfRule>
    <cfRule type="cellIs" dxfId="915" priority="358" stopIfTrue="1" operator="equal">
      <formula>"Pasa"</formula>
    </cfRule>
  </conditionalFormatting>
  <conditionalFormatting sqref="D133:D167">
    <cfRule type="cellIs" dxfId="914" priority="354" stopIfTrue="1" operator="equal">
      <formula>"N/T"</formula>
    </cfRule>
    <cfRule type="cellIs" dxfId="913" priority="351" stopIfTrue="1" operator="equal">
      <formula>"Pasa"</formula>
    </cfRule>
    <cfRule type="expression" dxfId="912" priority="350" stopIfTrue="1">
      <formula>ISBLANK(D133)</formula>
    </cfRule>
    <cfRule type="cellIs" dxfId="911" priority="349" stopIfTrue="1" operator="equal">
      <formula>"-"</formula>
    </cfRule>
    <cfRule type="cellIs" dxfId="910" priority="355" stopIfTrue="1" operator="equal">
      <formula>"N/D"</formula>
    </cfRule>
    <cfRule type="cellIs" dxfId="909" priority="353" stopIfTrue="1" operator="equal">
      <formula>"N/A"</formula>
    </cfRule>
    <cfRule type="cellIs" dxfId="908" priority="352" stopIfTrue="1" operator="equal">
      <formula>"Falla"</formula>
    </cfRule>
  </conditionalFormatting>
  <conditionalFormatting sqref="D171:D205">
    <cfRule type="cellIs" dxfId="907" priority="341" stopIfTrue="1" operator="equal">
      <formula>"N/D"</formula>
    </cfRule>
    <cfRule type="cellIs" dxfId="906" priority="340" stopIfTrue="1" operator="equal">
      <formula>"N/T"</formula>
    </cfRule>
    <cfRule type="cellIs" dxfId="905" priority="339" stopIfTrue="1" operator="equal">
      <formula>"N/A"</formula>
    </cfRule>
    <cfRule type="cellIs" dxfId="904" priority="338" stopIfTrue="1" operator="equal">
      <formula>"Falla"</formula>
    </cfRule>
    <cfRule type="cellIs" dxfId="903" priority="337" stopIfTrue="1" operator="equal">
      <formula>"Pasa"</formula>
    </cfRule>
    <cfRule type="expression" dxfId="902" priority="336" stopIfTrue="1">
      <formula>ISBLANK(D171)</formula>
    </cfRule>
    <cfRule type="cellIs" dxfId="901" priority="335" stopIfTrue="1" operator="equal">
      <formula>"-"</formula>
    </cfRule>
  </conditionalFormatting>
  <conditionalFormatting sqref="D209:D243">
    <cfRule type="cellIs" dxfId="900" priority="334" stopIfTrue="1" operator="equal">
      <formula>"N/D"</formula>
    </cfRule>
    <cfRule type="cellIs" dxfId="899" priority="333" stopIfTrue="1" operator="equal">
      <formula>"N/T"</formula>
    </cfRule>
    <cfRule type="cellIs" dxfId="898" priority="332" stopIfTrue="1" operator="equal">
      <formula>"N/A"</formula>
    </cfRule>
    <cfRule type="cellIs" dxfId="897" priority="331" stopIfTrue="1" operator="equal">
      <formula>"Falla"</formula>
    </cfRule>
    <cfRule type="cellIs" dxfId="896" priority="330" stopIfTrue="1" operator="equal">
      <formula>"Pasa"</formula>
    </cfRule>
    <cfRule type="expression" dxfId="895" priority="329" stopIfTrue="1">
      <formula>ISBLANK(D209)</formula>
    </cfRule>
    <cfRule type="cellIs" dxfId="894" priority="328" stopIfTrue="1" operator="equal">
      <formula>"-"</formula>
    </cfRule>
  </conditionalFormatting>
  <conditionalFormatting sqref="D247:D281">
    <cfRule type="cellIs" dxfId="893" priority="321" stopIfTrue="1" operator="equal">
      <formula>"-"</formula>
    </cfRule>
    <cfRule type="expression" dxfId="892" priority="322" stopIfTrue="1">
      <formula>ISBLANK(D247)</formula>
    </cfRule>
    <cfRule type="cellIs" dxfId="891" priority="323" stopIfTrue="1" operator="equal">
      <formula>"Pasa"</formula>
    </cfRule>
    <cfRule type="cellIs" dxfId="890" priority="324" stopIfTrue="1" operator="equal">
      <formula>"Falla"</formula>
    </cfRule>
    <cfRule type="cellIs" dxfId="889" priority="325" stopIfTrue="1" operator="equal">
      <formula>"N/A"</formula>
    </cfRule>
    <cfRule type="cellIs" dxfId="888" priority="326" stopIfTrue="1" operator="equal">
      <formula>"N/T"</formula>
    </cfRule>
    <cfRule type="cellIs" dxfId="887" priority="327" stopIfTrue="1" operator="equal">
      <formula>"N/D"</formula>
    </cfRule>
  </conditionalFormatting>
  <conditionalFormatting sqref="D285:D319">
    <cfRule type="cellIs" dxfId="886" priority="318" stopIfTrue="1" operator="equal">
      <formula>"N/A"</formula>
    </cfRule>
    <cfRule type="cellIs" dxfId="885" priority="319" stopIfTrue="1" operator="equal">
      <formula>"N/T"</formula>
    </cfRule>
    <cfRule type="cellIs" dxfId="884" priority="320" stopIfTrue="1" operator="equal">
      <formula>"N/D"</formula>
    </cfRule>
    <cfRule type="cellIs" dxfId="883" priority="314" stopIfTrue="1" operator="equal">
      <formula>"-"</formula>
    </cfRule>
    <cfRule type="expression" dxfId="882" priority="315" stopIfTrue="1">
      <formula>ISBLANK(D285)</formula>
    </cfRule>
    <cfRule type="cellIs" dxfId="881" priority="316" stopIfTrue="1" operator="equal">
      <formula>"Pasa"</formula>
    </cfRule>
    <cfRule type="cellIs" dxfId="880" priority="317" stopIfTrue="1" operator="equal">
      <formula>"Falla"</formula>
    </cfRule>
  </conditionalFormatting>
  <conditionalFormatting sqref="D323:D357">
    <cfRule type="cellIs" dxfId="879" priority="307" stopIfTrue="1" operator="equal">
      <formula>"-"</formula>
    </cfRule>
    <cfRule type="expression" dxfId="878" priority="308" stopIfTrue="1">
      <formula>ISBLANK(D323)</formula>
    </cfRule>
    <cfRule type="cellIs" dxfId="877" priority="309" stopIfTrue="1" operator="equal">
      <formula>"Pasa"</formula>
    </cfRule>
    <cfRule type="cellIs" dxfId="876" priority="310" stopIfTrue="1" operator="equal">
      <formula>"Falla"</formula>
    </cfRule>
    <cfRule type="cellIs" dxfId="875" priority="311" stopIfTrue="1" operator="equal">
      <formula>"N/A"</formula>
    </cfRule>
    <cfRule type="cellIs" dxfId="874" priority="312" stopIfTrue="1" operator="equal">
      <formula>"N/T"</formula>
    </cfRule>
    <cfRule type="cellIs" dxfId="873" priority="313" stopIfTrue="1" operator="equal">
      <formula>"N/D"</formula>
    </cfRule>
  </conditionalFormatting>
  <conditionalFormatting sqref="D361:D395">
    <cfRule type="cellIs" dxfId="872" priority="305" stopIfTrue="1" operator="equal">
      <formula>"N/T"</formula>
    </cfRule>
    <cfRule type="cellIs" dxfId="871" priority="304" stopIfTrue="1" operator="equal">
      <formula>"N/A"</formula>
    </cfRule>
    <cfRule type="cellIs" dxfId="870" priority="303" stopIfTrue="1" operator="equal">
      <formula>"Falla"</formula>
    </cfRule>
    <cfRule type="cellIs" dxfId="869" priority="302" stopIfTrue="1" operator="equal">
      <formula>"Pasa"</formula>
    </cfRule>
    <cfRule type="expression" dxfId="868" priority="301" stopIfTrue="1">
      <formula>ISBLANK(D361)</formula>
    </cfRule>
    <cfRule type="cellIs" dxfId="867" priority="300" stopIfTrue="1" operator="equal">
      <formula>"-"</formula>
    </cfRule>
    <cfRule type="cellIs" dxfId="866" priority="306" stopIfTrue="1" operator="equal">
      <formula>"N/D"</formula>
    </cfRule>
  </conditionalFormatting>
  <conditionalFormatting sqref="D399:D433">
    <cfRule type="cellIs" dxfId="865" priority="295" stopIfTrue="1" operator="equal">
      <formula>"Pasa"</formula>
    </cfRule>
    <cfRule type="expression" dxfId="864" priority="294" stopIfTrue="1">
      <formula>ISBLANK(D399)</formula>
    </cfRule>
    <cfRule type="cellIs" dxfId="863" priority="293" stopIfTrue="1" operator="equal">
      <formula>"-"</formula>
    </cfRule>
    <cfRule type="cellIs" dxfId="862" priority="299" stopIfTrue="1" operator="equal">
      <formula>"N/D"</formula>
    </cfRule>
    <cfRule type="cellIs" dxfId="861" priority="298" stopIfTrue="1" operator="equal">
      <formula>"N/T"</formula>
    </cfRule>
    <cfRule type="cellIs" dxfId="860" priority="297" stopIfTrue="1" operator="equal">
      <formula>"N/A"</formula>
    </cfRule>
    <cfRule type="cellIs" dxfId="859" priority="296" stopIfTrue="1" operator="equal">
      <formula>"Falla"</formula>
    </cfRule>
  </conditionalFormatting>
  <conditionalFormatting sqref="D437:D471">
    <cfRule type="expression" dxfId="858" priority="287" stopIfTrue="1">
      <formula>ISBLANK(D437)</formula>
    </cfRule>
    <cfRule type="cellIs" dxfId="857" priority="286" stopIfTrue="1" operator="equal">
      <formula>"-"</formula>
    </cfRule>
    <cfRule type="cellIs" dxfId="856" priority="292" stopIfTrue="1" operator="equal">
      <formula>"N/D"</formula>
    </cfRule>
    <cfRule type="cellIs" dxfId="855" priority="291" stopIfTrue="1" operator="equal">
      <formula>"N/T"</formula>
    </cfRule>
    <cfRule type="cellIs" dxfId="854" priority="289" stopIfTrue="1" operator="equal">
      <formula>"Falla"</formula>
    </cfRule>
    <cfRule type="cellIs" dxfId="853" priority="290" stopIfTrue="1" operator="equal">
      <formula>"N/A"</formula>
    </cfRule>
    <cfRule type="cellIs" dxfId="852" priority="288" stopIfTrue="1" operator="equal">
      <formula>"Pasa"</formula>
    </cfRule>
  </conditionalFormatting>
  <conditionalFormatting sqref="D475:D509">
    <cfRule type="cellIs" dxfId="851" priority="282" stopIfTrue="1" operator="equal">
      <formula>"Falla"</formula>
    </cfRule>
    <cfRule type="cellIs" dxfId="850" priority="283" stopIfTrue="1" operator="equal">
      <formula>"N/A"</formula>
    </cfRule>
    <cfRule type="cellIs" dxfId="849" priority="284" stopIfTrue="1" operator="equal">
      <formula>"N/T"</formula>
    </cfRule>
    <cfRule type="cellIs" dxfId="848" priority="285" stopIfTrue="1" operator="equal">
      <formula>"N/D"</formula>
    </cfRule>
    <cfRule type="cellIs" dxfId="847" priority="281" stopIfTrue="1" operator="equal">
      <formula>"Pasa"</formula>
    </cfRule>
    <cfRule type="expression" dxfId="846" priority="280" stopIfTrue="1">
      <formula>ISBLANK(D475)</formula>
    </cfRule>
    <cfRule type="cellIs" dxfId="845" priority="279" stopIfTrue="1" operator="equal">
      <formula>"-"</formula>
    </cfRule>
  </conditionalFormatting>
  <conditionalFormatting sqref="D513:D547">
    <cfRule type="cellIs" dxfId="844" priority="278" stopIfTrue="1" operator="equal">
      <formula>"N/D"</formula>
    </cfRule>
    <cfRule type="cellIs" dxfId="843" priority="277" stopIfTrue="1" operator="equal">
      <formula>"N/T"</formula>
    </cfRule>
    <cfRule type="cellIs" dxfId="842" priority="276" stopIfTrue="1" operator="equal">
      <formula>"N/A"</formula>
    </cfRule>
    <cfRule type="cellIs" dxfId="841" priority="275" stopIfTrue="1" operator="equal">
      <formula>"Falla"</formula>
    </cfRule>
    <cfRule type="cellIs" dxfId="840" priority="274" stopIfTrue="1" operator="equal">
      <formula>"Pasa"</formula>
    </cfRule>
    <cfRule type="expression" dxfId="839" priority="273" stopIfTrue="1">
      <formula>ISBLANK(D513)</formula>
    </cfRule>
    <cfRule type="cellIs" dxfId="838" priority="272" stopIfTrue="1" operator="equal">
      <formula>"-"</formula>
    </cfRule>
  </conditionalFormatting>
  <conditionalFormatting sqref="D551:D585">
    <cfRule type="cellIs" dxfId="837" priority="265" stopIfTrue="1" operator="equal">
      <formula>"-"</formula>
    </cfRule>
    <cfRule type="expression" dxfId="836" priority="266" stopIfTrue="1">
      <formula>ISBLANK(D551)</formula>
    </cfRule>
    <cfRule type="cellIs" dxfId="835" priority="267" stopIfTrue="1" operator="equal">
      <formula>"Pasa"</formula>
    </cfRule>
    <cfRule type="cellIs" dxfId="834" priority="268" stopIfTrue="1" operator="equal">
      <formula>"Falla"</formula>
    </cfRule>
    <cfRule type="cellIs" dxfId="833" priority="269" stopIfTrue="1" operator="equal">
      <formula>"N/A"</formula>
    </cfRule>
    <cfRule type="cellIs" dxfId="832" priority="270" stopIfTrue="1" operator="equal">
      <formula>"N/T"</formula>
    </cfRule>
    <cfRule type="cellIs" dxfId="831" priority="271" stopIfTrue="1" operator="equal">
      <formula>"N/D"</formula>
    </cfRule>
  </conditionalFormatting>
  <conditionalFormatting sqref="D589:D623">
    <cfRule type="cellIs" dxfId="830" priority="261" stopIfTrue="1" operator="equal">
      <formula>"Falla"</formula>
    </cfRule>
    <cfRule type="cellIs" dxfId="829" priority="262" stopIfTrue="1" operator="equal">
      <formula>"N/A"</formula>
    </cfRule>
    <cfRule type="cellIs" dxfId="828" priority="264" stopIfTrue="1" operator="equal">
      <formula>"N/D"</formula>
    </cfRule>
    <cfRule type="cellIs" dxfId="827" priority="263" stopIfTrue="1" operator="equal">
      <formula>"N/T"</formula>
    </cfRule>
    <cfRule type="cellIs" dxfId="826" priority="258" stopIfTrue="1" operator="equal">
      <formula>"-"</formula>
    </cfRule>
    <cfRule type="expression" dxfId="825" priority="259" stopIfTrue="1">
      <formula>ISBLANK(D589)</formula>
    </cfRule>
    <cfRule type="cellIs" dxfId="824" priority="260" stopIfTrue="1" operator="equal">
      <formula>"Pasa"</formula>
    </cfRule>
  </conditionalFormatting>
  <conditionalFormatting sqref="D627:D661">
    <cfRule type="cellIs" dxfId="823" priority="254" stopIfTrue="1" operator="equal">
      <formula>"Falla"</formula>
    </cfRule>
    <cfRule type="cellIs" dxfId="822" priority="253" stopIfTrue="1" operator="equal">
      <formula>"Pasa"</formula>
    </cfRule>
    <cfRule type="expression" dxfId="821" priority="252" stopIfTrue="1">
      <formula>ISBLANK(D627)</formula>
    </cfRule>
    <cfRule type="cellIs" dxfId="820" priority="251" stopIfTrue="1" operator="equal">
      <formula>"-"</formula>
    </cfRule>
    <cfRule type="cellIs" dxfId="819" priority="257" stopIfTrue="1" operator="equal">
      <formula>"N/D"</formula>
    </cfRule>
    <cfRule type="cellIs" dxfId="818" priority="256" stopIfTrue="1" operator="equal">
      <formula>"N/T"</formula>
    </cfRule>
    <cfRule type="cellIs" dxfId="817" priority="255" stopIfTrue="1" operator="equal">
      <formula>"N/A"</formula>
    </cfRule>
  </conditionalFormatting>
  <conditionalFormatting sqref="D665:D699">
    <cfRule type="cellIs" dxfId="816" priority="250" stopIfTrue="1" operator="equal">
      <formula>"N/D"</formula>
    </cfRule>
    <cfRule type="cellIs" dxfId="815" priority="249" stopIfTrue="1" operator="equal">
      <formula>"N/T"</formula>
    </cfRule>
    <cfRule type="cellIs" dxfId="814" priority="248" stopIfTrue="1" operator="equal">
      <formula>"N/A"</formula>
    </cfRule>
    <cfRule type="cellIs" dxfId="813" priority="246" stopIfTrue="1" operator="equal">
      <formula>"Pasa"</formula>
    </cfRule>
    <cfRule type="expression" dxfId="812" priority="245" stopIfTrue="1">
      <formula>ISBLANK(D665)</formula>
    </cfRule>
    <cfRule type="cellIs" dxfId="811" priority="247" stopIfTrue="1" operator="equal">
      <formula>"Falla"</formula>
    </cfRule>
    <cfRule type="cellIs" dxfId="810" priority="244" stopIfTrue="1" operator="equal">
      <formula>"-"</formula>
    </cfRule>
  </conditionalFormatting>
  <conditionalFormatting sqref="D703:D737">
    <cfRule type="cellIs" dxfId="809" priority="243" stopIfTrue="1" operator="equal">
      <formula>"N/D"</formula>
    </cfRule>
    <cfRule type="cellIs" dxfId="808" priority="242" stopIfTrue="1" operator="equal">
      <formula>"N/T"</formula>
    </cfRule>
    <cfRule type="cellIs" dxfId="807" priority="241" stopIfTrue="1" operator="equal">
      <formula>"N/A"</formula>
    </cfRule>
    <cfRule type="cellIs" dxfId="806" priority="240" stopIfTrue="1" operator="equal">
      <formula>"Falla"</formula>
    </cfRule>
    <cfRule type="cellIs" dxfId="805" priority="239" stopIfTrue="1" operator="equal">
      <formula>"Pasa"</formula>
    </cfRule>
    <cfRule type="expression" dxfId="804" priority="238" stopIfTrue="1">
      <formula>ISBLANK(D703)</formula>
    </cfRule>
    <cfRule type="cellIs" dxfId="803" priority="237" stopIfTrue="1" operator="equal">
      <formula>"-"</formula>
    </cfRule>
  </conditionalFormatting>
  <conditionalFormatting sqref="D741:D775">
    <cfRule type="cellIs" dxfId="802" priority="234" stopIfTrue="1" operator="equal">
      <formula>"N/A"</formula>
    </cfRule>
    <cfRule type="cellIs" dxfId="801" priority="236" stopIfTrue="1" operator="equal">
      <formula>"N/D"</formula>
    </cfRule>
    <cfRule type="cellIs" dxfId="800" priority="235" stopIfTrue="1" operator="equal">
      <formula>"N/T"</formula>
    </cfRule>
    <cfRule type="cellIs" dxfId="799" priority="233" stopIfTrue="1" operator="equal">
      <formula>"Falla"</formula>
    </cfRule>
    <cfRule type="cellIs" dxfId="798" priority="232" stopIfTrue="1" operator="equal">
      <formula>"Pasa"</formula>
    </cfRule>
    <cfRule type="expression" dxfId="797" priority="231" stopIfTrue="1">
      <formula>ISBLANK(D741)</formula>
    </cfRule>
    <cfRule type="cellIs" dxfId="796" priority="230" stopIfTrue="1" operator="equal">
      <formula>"-"</formula>
    </cfRule>
  </conditionalFormatting>
  <conditionalFormatting sqref="D779:D813">
    <cfRule type="cellIs" dxfId="795" priority="229" stopIfTrue="1" operator="equal">
      <formula>"N/D"</formula>
    </cfRule>
    <cfRule type="cellIs" dxfId="794" priority="228" stopIfTrue="1" operator="equal">
      <formula>"N/T"</formula>
    </cfRule>
    <cfRule type="cellIs" dxfId="793" priority="227" stopIfTrue="1" operator="equal">
      <formula>"N/A"</formula>
    </cfRule>
    <cfRule type="cellIs" dxfId="792" priority="226" stopIfTrue="1" operator="equal">
      <formula>"Falla"</formula>
    </cfRule>
    <cfRule type="cellIs" dxfId="791" priority="225" stopIfTrue="1" operator="equal">
      <formula>"Pasa"</formula>
    </cfRule>
    <cfRule type="expression" dxfId="790" priority="224" stopIfTrue="1">
      <formula>ISBLANK(D779)</formula>
    </cfRule>
    <cfRule type="cellIs" dxfId="789" priority="223" stopIfTrue="1" operator="equal">
      <formula>"-"</formula>
    </cfRule>
  </conditionalFormatting>
  <conditionalFormatting sqref="D817:D851">
    <cfRule type="cellIs" dxfId="788" priority="221" stopIfTrue="1" operator="equal">
      <formula>"N/T"</formula>
    </cfRule>
    <cfRule type="cellIs" dxfId="787" priority="216" stopIfTrue="1" operator="equal">
      <formula>"-"</formula>
    </cfRule>
    <cfRule type="cellIs" dxfId="786" priority="220" stopIfTrue="1" operator="equal">
      <formula>"N/A"</formula>
    </cfRule>
    <cfRule type="expression" dxfId="785" priority="217" stopIfTrue="1">
      <formula>ISBLANK(D817)</formula>
    </cfRule>
    <cfRule type="cellIs" dxfId="784" priority="218" stopIfTrue="1" operator="equal">
      <formula>"Pasa"</formula>
    </cfRule>
    <cfRule type="cellIs" dxfId="783" priority="219" stopIfTrue="1" operator="equal">
      <formula>"Falla"</formula>
    </cfRule>
    <cfRule type="cellIs" dxfId="782" priority="222" stopIfTrue="1" operator="equal">
      <formula>"N/D"</formula>
    </cfRule>
  </conditionalFormatting>
  <conditionalFormatting sqref="D855:D889">
    <cfRule type="cellIs" dxfId="781" priority="209" stopIfTrue="1" operator="equal">
      <formula>"-"</formula>
    </cfRule>
    <cfRule type="expression" dxfId="780" priority="210" stopIfTrue="1">
      <formula>ISBLANK(D855)</formula>
    </cfRule>
    <cfRule type="cellIs" dxfId="779" priority="211" stopIfTrue="1" operator="equal">
      <formula>"Pasa"</formula>
    </cfRule>
    <cfRule type="cellIs" dxfId="778" priority="212" stopIfTrue="1" operator="equal">
      <formula>"Falla"</formula>
    </cfRule>
    <cfRule type="cellIs" dxfId="777" priority="213" stopIfTrue="1" operator="equal">
      <formula>"N/A"</formula>
    </cfRule>
    <cfRule type="cellIs" dxfId="776" priority="214" stopIfTrue="1" operator="equal">
      <formula>"N/T"</formula>
    </cfRule>
    <cfRule type="cellIs" dxfId="775" priority="215" stopIfTrue="1" operator="equal">
      <formula>"N/D"</formula>
    </cfRule>
  </conditionalFormatting>
  <conditionalFormatting sqref="D893:D927">
    <cfRule type="cellIs" dxfId="774" priority="202" stopIfTrue="1" operator="equal">
      <formula>"-"</formula>
    </cfRule>
    <cfRule type="expression" dxfId="773" priority="203" stopIfTrue="1">
      <formula>ISBLANK(D893)</formula>
    </cfRule>
    <cfRule type="cellIs" dxfId="772" priority="204" stopIfTrue="1" operator="equal">
      <formula>"Pasa"</formula>
    </cfRule>
    <cfRule type="cellIs" dxfId="771" priority="205" stopIfTrue="1" operator="equal">
      <formula>"Falla"</formula>
    </cfRule>
    <cfRule type="cellIs" dxfId="770" priority="206" stopIfTrue="1" operator="equal">
      <formula>"N/A"</formula>
    </cfRule>
    <cfRule type="cellIs" dxfId="769" priority="207" stopIfTrue="1" operator="equal">
      <formula>"N/T"</formula>
    </cfRule>
    <cfRule type="cellIs" dxfId="768" priority="208" stopIfTrue="1" operator="equal">
      <formula>"N/D"</formula>
    </cfRule>
  </conditionalFormatting>
  <conditionalFormatting sqref="D931:D965">
    <cfRule type="expression" dxfId="767" priority="196" stopIfTrue="1">
      <formula>ISBLANK(D931)</formula>
    </cfRule>
    <cfRule type="cellIs" dxfId="766" priority="197" stopIfTrue="1" operator="equal">
      <formula>"Pasa"</formula>
    </cfRule>
    <cfRule type="cellIs" dxfId="765" priority="198" stopIfTrue="1" operator="equal">
      <formula>"Falla"</formula>
    </cfRule>
    <cfRule type="cellIs" dxfId="764" priority="199" stopIfTrue="1" operator="equal">
      <formula>"N/A"</formula>
    </cfRule>
    <cfRule type="cellIs" dxfId="763" priority="200" stopIfTrue="1" operator="equal">
      <formula>"N/T"</formula>
    </cfRule>
    <cfRule type="cellIs" dxfId="762" priority="201" stopIfTrue="1" operator="equal">
      <formula>"N/D"</formula>
    </cfRule>
    <cfRule type="cellIs" dxfId="761" priority="195" stopIfTrue="1" operator="equal">
      <formula>"-"</formula>
    </cfRule>
  </conditionalFormatting>
  <conditionalFormatting sqref="D969:D1003">
    <cfRule type="cellIs" dxfId="760" priority="188" stopIfTrue="1" operator="equal">
      <formula>"-"</formula>
    </cfRule>
    <cfRule type="cellIs" dxfId="759" priority="193" stopIfTrue="1" operator="equal">
      <formula>"N/T"</formula>
    </cfRule>
    <cfRule type="cellIs" dxfId="758" priority="192" stopIfTrue="1" operator="equal">
      <formula>"N/A"</formula>
    </cfRule>
    <cfRule type="cellIs" dxfId="757" priority="191" stopIfTrue="1" operator="equal">
      <formula>"Falla"</formula>
    </cfRule>
    <cfRule type="cellIs" dxfId="756" priority="190" stopIfTrue="1" operator="equal">
      <formula>"Pasa"</formula>
    </cfRule>
    <cfRule type="expression" dxfId="755" priority="189" stopIfTrue="1">
      <formula>ISBLANK(D969)</formula>
    </cfRule>
    <cfRule type="cellIs" dxfId="754" priority="194" stopIfTrue="1" operator="equal">
      <formula>"N/D"</formula>
    </cfRule>
  </conditionalFormatting>
  <conditionalFormatting sqref="D1007:D1041">
    <cfRule type="cellIs" dxfId="753" priority="181" stopIfTrue="1" operator="equal">
      <formula>"-"</formula>
    </cfRule>
  </conditionalFormatting>
  <conditionalFormatting sqref="D1007:D1042">
    <cfRule type="cellIs" dxfId="752" priority="187" stopIfTrue="1" operator="equal">
      <formula>"N/D"</formula>
    </cfRule>
    <cfRule type="cellIs" dxfId="751" priority="186" stopIfTrue="1" operator="equal">
      <formula>"N/T"</formula>
    </cfRule>
    <cfRule type="cellIs" dxfId="750" priority="185" stopIfTrue="1" operator="equal">
      <formula>"N/A"</formula>
    </cfRule>
    <cfRule type="cellIs" dxfId="749" priority="184" stopIfTrue="1" operator="equal">
      <formula>"Falla"</formula>
    </cfRule>
    <cfRule type="cellIs" dxfId="748" priority="183" stopIfTrue="1" operator="equal">
      <formula>"Pasa"</formula>
    </cfRule>
    <cfRule type="expression" dxfId="747" priority="182" stopIfTrue="1">
      <formula>ISBLANK(D1007)</formula>
    </cfRule>
  </conditionalFormatting>
  <conditionalFormatting sqref="D1045:D1079">
    <cfRule type="cellIs" dxfId="746" priority="174" stopIfTrue="1" operator="equal">
      <formula>"-"</formula>
    </cfRule>
    <cfRule type="cellIs" dxfId="745" priority="180" stopIfTrue="1" operator="equal">
      <formula>"N/D"</formula>
    </cfRule>
    <cfRule type="cellIs" dxfId="744" priority="179" stopIfTrue="1" operator="equal">
      <formula>"N/T"</formula>
    </cfRule>
    <cfRule type="cellIs" dxfId="743" priority="178" stopIfTrue="1" operator="equal">
      <formula>"N/A"</formula>
    </cfRule>
    <cfRule type="cellIs" dxfId="742" priority="177" stopIfTrue="1" operator="equal">
      <formula>"Falla"</formula>
    </cfRule>
    <cfRule type="cellIs" dxfId="741" priority="176" stopIfTrue="1" operator="equal">
      <formula>"Pasa"</formula>
    </cfRule>
    <cfRule type="expression" dxfId="740" priority="175" stopIfTrue="1">
      <formula>ISBLANK(D1045)</formula>
    </cfRule>
  </conditionalFormatting>
  <conditionalFormatting sqref="D1083:D1117">
    <cfRule type="cellIs" dxfId="739" priority="172" stopIfTrue="1" operator="equal">
      <formula>"N/T"</formula>
    </cfRule>
    <cfRule type="cellIs" dxfId="738" priority="171" stopIfTrue="1" operator="equal">
      <formula>"N/A"</formula>
    </cfRule>
    <cfRule type="cellIs" dxfId="737" priority="170" stopIfTrue="1" operator="equal">
      <formula>"Falla"</formula>
    </cfRule>
    <cfRule type="cellIs" dxfId="736" priority="169" stopIfTrue="1" operator="equal">
      <formula>"Pasa"</formula>
    </cfRule>
    <cfRule type="expression" dxfId="735" priority="168" stopIfTrue="1">
      <formula>ISBLANK(D1083)</formula>
    </cfRule>
    <cfRule type="cellIs" dxfId="734" priority="167" stopIfTrue="1" operator="equal">
      <formula>"-"</formula>
    </cfRule>
    <cfRule type="cellIs" dxfId="733" priority="173" stopIfTrue="1" operator="equal">
      <formula>"N/D"</formula>
    </cfRule>
  </conditionalFormatting>
  <conditionalFormatting sqref="D1121:D1155">
    <cfRule type="cellIs" dxfId="732" priority="162" stopIfTrue="1" operator="equal">
      <formula>"Pasa"</formula>
    </cfRule>
    <cfRule type="cellIs" dxfId="731" priority="166" stopIfTrue="1" operator="equal">
      <formula>"N/D"</formula>
    </cfRule>
    <cfRule type="cellIs" dxfId="730" priority="165" stopIfTrue="1" operator="equal">
      <formula>"N/T"</formula>
    </cfRule>
    <cfRule type="cellIs" dxfId="729" priority="164" stopIfTrue="1" operator="equal">
      <formula>"N/A"</formula>
    </cfRule>
    <cfRule type="cellIs" dxfId="728" priority="163" stopIfTrue="1" operator="equal">
      <formula>"Falla"</formula>
    </cfRule>
    <cfRule type="expression" dxfId="727" priority="161" stopIfTrue="1">
      <formula>ISBLANK(D1121)</formula>
    </cfRule>
    <cfRule type="cellIs" dxfId="726" priority="160" stopIfTrue="1" operator="equal">
      <formula>"-"</formula>
    </cfRule>
  </conditionalFormatting>
  <conditionalFormatting sqref="D1159:D1193">
    <cfRule type="cellIs" dxfId="725" priority="158" stopIfTrue="1" operator="equal">
      <formula>"N/T"</formula>
    </cfRule>
    <cfRule type="cellIs" dxfId="724" priority="153" stopIfTrue="1" operator="equal">
      <formula>"-"</formula>
    </cfRule>
    <cfRule type="expression" dxfId="723" priority="154" stopIfTrue="1">
      <formula>ISBLANK(D1159)</formula>
    </cfRule>
    <cfRule type="cellIs" dxfId="722" priority="155" stopIfTrue="1" operator="equal">
      <formula>"Pasa"</formula>
    </cfRule>
    <cfRule type="cellIs" dxfId="721" priority="156" stopIfTrue="1" operator="equal">
      <formula>"Falla"</formula>
    </cfRule>
    <cfRule type="cellIs" dxfId="720" priority="157" stopIfTrue="1" operator="equal">
      <formula>"N/A"</formula>
    </cfRule>
    <cfRule type="cellIs" dxfId="719" priority="159" stopIfTrue="1" operator="equal">
      <formula>"N/D"</formula>
    </cfRule>
  </conditionalFormatting>
  <conditionalFormatting sqref="D1197:D1231">
    <cfRule type="cellIs" dxfId="718" priority="146" stopIfTrue="1" operator="equal">
      <formula>"-"</formula>
    </cfRule>
    <cfRule type="expression" dxfId="717" priority="147" stopIfTrue="1">
      <formula>ISBLANK(D1197)</formula>
    </cfRule>
    <cfRule type="cellIs" dxfId="716" priority="148" stopIfTrue="1" operator="equal">
      <formula>"Pasa"</formula>
    </cfRule>
    <cfRule type="cellIs" dxfId="715" priority="151" stopIfTrue="1" operator="equal">
      <formula>"N/T"</formula>
    </cfRule>
    <cfRule type="cellIs" dxfId="714" priority="149" stopIfTrue="1" operator="equal">
      <formula>"Falla"</formula>
    </cfRule>
    <cfRule type="cellIs" dxfId="713" priority="150" stopIfTrue="1" operator="equal">
      <formula>"N/A"</formula>
    </cfRule>
    <cfRule type="cellIs" dxfId="712" priority="152" stopIfTrue="1" operator="equal">
      <formula>"N/D"</formula>
    </cfRule>
  </conditionalFormatting>
  <conditionalFormatting sqref="D1235:D1269">
    <cfRule type="cellIs" dxfId="711" priority="139" stopIfTrue="1" operator="equal">
      <formula>"-"</formula>
    </cfRule>
    <cfRule type="expression" dxfId="710" priority="140" stopIfTrue="1">
      <formula>ISBLANK(D1235)</formula>
    </cfRule>
    <cfRule type="cellIs" dxfId="709" priority="141" stopIfTrue="1" operator="equal">
      <formula>"Pasa"</formula>
    </cfRule>
    <cfRule type="cellIs" dxfId="708" priority="142" stopIfTrue="1" operator="equal">
      <formula>"Falla"</formula>
    </cfRule>
    <cfRule type="cellIs" dxfId="707" priority="143" stopIfTrue="1" operator="equal">
      <formula>"N/A"</formula>
    </cfRule>
    <cfRule type="cellIs" dxfId="706" priority="144" stopIfTrue="1" operator="equal">
      <formula>"N/T"</formula>
    </cfRule>
    <cfRule type="cellIs" dxfId="705" priority="145" stopIfTrue="1" operator="equal">
      <formula>"N/D"</formula>
    </cfRule>
  </conditionalFormatting>
  <conditionalFormatting sqref="D1273:D1307">
    <cfRule type="cellIs" dxfId="704" priority="138" stopIfTrue="1" operator="equal">
      <formula>"N/D"</formula>
    </cfRule>
    <cfRule type="cellIs" dxfId="703" priority="137" stopIfTrue="1" operator="equal">
      <formula>"N/T"</formula>
    </cfRule>
    <cfRule type="cellIs" dxfId="702" priority="136" stopIfTrue="1" operator="equal">
      <formula>"N/A"</formula>
    </cfRule>
    <cfRule type="cellIs" dxfId="701" priority="135" stopIfTrue="1" operator="equal">
      <formula>"Falla"</formula>
    </cfRule>
    <cfRule type="cellIs" dxfId="700" priority="134" stopIfTrue="1" operator="equal">
      <formula>"Pasa"</formula>
    </cfRule>
    <cfRule type="expression" dxfId="699" priority="133" stopIfTrue="1">
      <formula>ISBLANK(D1273)</formula>
    </cfRule>
    <cfRule type="cellIs" dxfId="698" priority="132" stopIfTrue="1" operator="equal">
      <formula>"-"</formula>
    </cfRule>
  </conditionalFormatting>
  <conditionalFormatting sqref="D1311:D1345">
    <cfRule type="cellIs" dxfId="697" priority="125" stopIfTrue="1" operator="equal">
      <formula>"-"</formula>
    </cfRule>
    <cfRule type="expression" dxfId="696" priority="126" stopIfTrue="1">
      <formula>ISBLANK(D1311)</formula>
    </cfRule>
    <cfRule type="cellIs" dxfId="695" priority="127" stopIfTrue="1" operator="equal">
      <formula>"Pasa"</formula>
    </cfRule>
    <cfRule type="cellIs" dxfId="694" priority="128" stopIfTrue="1" operator="equal">
      <formula>"Falla"</formula>
    </cfRule>
    <cfRule type="cellIs" dxfId="693" priority="129" stopIfTrue="1" operator="equal">
      <formula>"N/A"</formula>
    </cfRule>
    <cfRule type="cellIs" dxfId="692" priority="130" stopIfTrue="1" operator="equal">
      <formula>"N/T"</formula>
    </cfRule>
    <cfRule type="cellIs" dxfId="691" priority="131" stopIfTrue="1" operator="equal">
      <formula>"N/D"</formula>
    </cfRule>
  </conditionalFormatting>
  <conditionalFormatting sqref="D1349:D1383">
    <cfRule type="cellIs" dxfId="690" priority="118" stopIfTrue="1" operator="equal">
      <formula>"-"</formula>
    </cfRule>
    <cfRule type="expression" dxfId="689" priority="119" stopIfTrue="1">
      <formula>ISBLANK(D1349)</formula>
    </cfRule>
    <cfRule type="cellIs" dxfId="688" priority="120" stopIfTrue="1" operator="equal">
      <formula>"Pasa"</formula>
    </cfRule>
    <cfRule type="cellIs" dxfId="687" priority="122" stopIfTrue="1" operator="equal">
      <formula>"N/A"</formula>
    </cfRule>
    <cfRule type="cellIs" dxfId="686" priority="124" stopIfTrue="1" operator="equal">
      <formula>"N/D"</formula>
    </cfRule>
    <cfRule type="cellIs" dxfId="685" priority="123" stopIfTrue="1" operator="equal">
      <formula>"N/T"</formula>
    </cfRule>
    <cfRule type="cellIs" dxfId="684" priority="121" stopIfTrue="1" operator="equal">
      <formula>"Falla"</formula>
    </cfRule>
  </conditionalFormatting>
  <conditionalFormatting sqref="D1387:D1421">
    <cfRule type="cellIs" dxfId="683" priority="116" stopIfTrue="1" operator="equal">
      <formula>"N/T"</formula>
    </cfRule>
    <cfRule type="cellIs" dxfId="682" priority="117" stopIfTrue="1" operator="equal">
      <formula>"N/D"</formula>
    </cfRule>
    <cfRule type="cellIs" dxfId="681" priority="111" stopIfTrue="1" operator="equal">
      <formula>"-"</formula>
    </cfRule>
    <cfRule type="expression" dxfId="680" priority="112" stopIfTrue="1">
      <formula>ISBLANK(D1387)</formula>
    </cfRule>
    <cfRule type="cellIs" dxfId="679" priority="113" stopIfTrue="1" operator="equal">
      <formula>"Pasa"</formula>
    </cfRule>
    <cfRule type="cellIs" dxfId="678" priority="114" stopIfTrue="1" operator="equal">
      <formula>"Falla"</formula>
    </cfRule>
    <cfRule type="cellIs" dxfId="677" priority="115" stopIfTrue="1" operator="equal">
      <formula>"N/A"</formula>
    </cfRule>
  </conditionalFormatting>
  <conditionalFormatting sqref="D1425:D1459">
    <cfRule type="cellIs" dxfId="676" priority="109" stopIfTrue="1" operator="equal">
      <formula>"N/T"</formula>
    </cfRule>
    <cfRule type="cellIs" dxfId="675" priority="108" stopIfTrue="1" operator="equal">
      <formula>"N/A"</formula>
    </cfRule>
    <cfRule type="cellIs" dxfId="674" priority="107" stopIfTrue="1" operator="equal">
      <formula>"Falla"</formula>
    </cfRule>
    <cfRule type="cellIs" dxfId="673" priority="106" stopIfTrue="1" operator="equal">
      <formula>"Pasa"</formula>
    </cfRule>
    <cfRule type="expression" dxfId="672" priority="105" stopIfTrue="1">
      <formula>ISBLANK(D1425)</formula>
    </cfRule>
    <cfRule type="cellIs" dxfId="671" priority="104" stopIfTrue="1" operator="equal">
      <formula>"-"</formula>
    </cfRule>
    <cfRule type="cellIs" dxfId="670" priority="110" stopIfTrue="1" operator="equal">
      <formula>"N/D"</formula>
    </cfRule>
  </conditionalFormatting>
  <conditionalFormatting sqref="D1463:D1497">
    <cfRule type="cellIs" dxfId="669" priority="103" stopIfTrue="1" operator="equal">
      <formula>"N/D"</formula>
    </cfRule>
    <cfRule type="cellIs" dxfId="668" priority="97" stopIfTrue="1" operator="equal">
      <formula>"-"</formula>
    </cfRule>
    <cfRule type="cellIs" dxfId="667" priority="102" stopIfTrue="1" operator="equal">
      <formula>"N/T"</formula>
    </cfRule>
    <cfRule type="expression" dxfId="666" priority="98" stopIfTrue="1">
      <formula>ISBLANK(D1463)</formula>
    </cfRule>
    <cfRule type="cellIs" dxfId="665" priority="99" stopIfTrue="1" operator="equal">
      <formula>"Pasa"</formula>
    </cfRule>
    <cfRule type="cellIs" dxfId="664" priority="100" stopIfTrue="1" operator="equal">
      <formula>"Falla"</formula>
    </cfRule>
    <cfRule type="cellIs" dxfId="663" priority="101" stopIfTrue="1" operator="equal">
      <formula>"N/A"</formula>
    </cfRule>
  </conditionalFormatting>
  <conditionalFormatting sqref="D1501:D1535">
    <cfRule type="cellIs" dxfId="662" priority="95" stopIfTrue="1" operator="equal">
      <formula>"N/T"</formula>
    </cfRule>
    <cfRule type="cellIs" dxfId="661" priority="92" stopIfTrue="1" operator="equal">
      <formula>"Pasa"</formula>
    </cfRule>
    <cfRule type="cellIs" dxfId="660" priority="93" stopIfTrue="1" operator="equal">
      <formula>"Falla"</formula>
    </cfRule>
    <cfRule type="expression" dxfId="659" priority="91" stopIfTrue="1">
      <formula>ISBLANK(D1501)</formula>
    </cfRule>
    <cfRule type="cellIs" dxfId="658" priority="90" stopIfTrue="1" operator="equal">
      <formula>"-"</formula>
    </cfRule>
    <cfRule type="cellIs" dxfId="657" priority="94" stopIfTrue="1" operator="equal">
      <formula>"N/A"</formula>
    </cfRule>
    <cfRule type="cellIs" dxfId="656" priority="96" stopIfTrue="1" operator="equal">
      <formula>"N/D"</formula>
    </cfRule>
  </conditionalFormatting>
  <conditionalFormatting sqref="D1539:D1573">
    <cfRule type="cellIs" dxfId="655" priority="89" stopIfTrue="1" operator="equal">
      <formula>"N/D"</formula>
    </cfRule>
    <cfRule type="cellIs" dxfId="654" priority="85" stopIfTrue="1" operator="equal">
      <formula>"Pasa"</formula>
    </cfRule>
    <cfRule type="cellIs" dxfId="653" priority="88" stopIfTrue="1" operator="equal">
      <formula>"N/T"</formula>
    </cfRule>
    <cfRule type="cellIs" dxfId="652" priority="83" stopIfTrue="1" operator="equal">
      <formula>"-"</formula>
    </cfRule>
    <cfRule type="expression" dxfId="651" priority="84" stopIfTrue="1">
      <formula>ISBLANK(D1539)</formula>
    </cfRule>
    <cfRule type="cellIs" dxfId="650" priority="87" stopIfTrue="1" operator="equal">
      <formula>"N/A"</formula>
    </cfRule>
    <cfRule type="cellIs" dxfId="649" priority="86" stopIfTrue="1" operator="equal">
      <formula>"Falla"</formula>
    </cfRule>
  </conditionalFormatting>
  <conditionalFormatting sqref="D1577:D1611">
    <cfRule type="cellIs" dxfId="648" priority="81" stopIfTrue="1" operator="equal">
      <formula>"N/T"</formula>
    </cfRule>
    <cfRule type="cellIs" dxfId="647" priority="80" stopIfTrue="1" operator="equal">
      <formula>"N/A"</formula>
    </cfRule>
    <cfRule type="cellIs" dxfId="646" priority="79" stopIfTrue="1" operator="equal">
      <formula>"Falla"</formula>
    </cfRule>
    <cfRule type="cellIs" dxfId="645" priority="78" stopIfTrue="1" operator="equal">
      <formula>"Pasa"</formula>
    </cfRule>
    <cfRule type="expression" dxfId="644" priority="77" stopIfTrue="1">
      <formula>ISBLANK(D1577)</formula>
    </cfRule>
    <cfRule type="cellIs" dxfId="643" priority="76" stopIfTrue="1" operator="equal">
      <formula>"-"</formula>
    </cfRule>
    <cfRule type="cellIs" dxfId="642" priority="82" stopIfTrue="1" operator="equal">
      <formula>"N/D"</formula>
    </cfRule>
  </conditionalFormatting>
  <conditionalFormatting sqref="D1615:D1649">
    <cfRule type="cellIs" dxfId="641" priority="75" stopIfTrue="1" operator="equal">
      <formula>"N/D"</formula>
    </cfRule>
    <cfRule type="cellIs" dxfId="640" priority="74" stopIfTrue="1" operator="equal">
      <formula>"N/T"</formula>
    </cfRule>
    <cfRule type="cellIs" dxfId="639" priority="69" stopIfTrue="1" operator="equal">
      <formula>"-"</formula>
    </cfRule>
    <cfRule type="expression" dxfId="638" priority="70" stopIfTrue="1">
      <formula>ISBLANK(D1615)</formula>
    </cfRule>
    <cfRule type="cellIs" dxfId="637" priority="73" stopIfTrue="1" operator="equal">
      <formula>"N/A"</formula>
    </cfRule>
    <cfRule type="cellIs" dxfId="636" priority="72" stopIfTrue="1" operator="equal">
      <formula>"Falla"</formula>
    </cfRule>
    <cfRule type="cellIs" dxfId="635" priority="71" stopIfTrue="1" operator="equal">
      <formula>"Pasa"</formula>
    </cfRule>
  </conditionalFormatting>
  <conditionalFormatting sqref="D1653:D1687">
    <cfRule type="cellIs" dxfId="634" priority="64" stopIfTrue="1" operator="equal">
      <formula>"Pasa"</formula>
    </cfRule>
    <cfRule type="cellIs" dxfId="633" priority="65" stopIfTrue="1" operator="equal">
      <formula>"Falla"</formula>
    </cfRule>
    <cfRule type="expression" dxfId="632" priority="63" stopIfTrue="1">
      <formula>ISBLANK(D1653)</formula>
    </cfRule>
    <cfRule type="cellIs" dxfId="631" priority="62" stopIfTrue="1" operator="equal">
      <formula>"-"</formula>
    </cfRule>
    <cfRule type="cellIs" dxfId="630" priority="68" stopIfTrue="1" operator="equal">
      <formula>"N/D"</formula>
    </cfRule>
    <cfRule type="cellIs" dxfId="629" priority="67" stopIfTrue="1" operator="equal">
      <formula>"N/T"</formula>
    </cfRule>
    <cfRule type="cellIs" dxfId="628" priority="66" stopIfTrue="1" operator="equal">
      <formula>"N/A"</formula>
    </cfRule>
  </conditionalFormatting>
  <conditionalFormatting sqref="D1691:D1725">
    <cfRule type="cellIs" dxfId="627" priority="59" stopIfTrue="1" operator="equal">
      <formula>"N/A"</formula>
    </cfRule>
    <cfRule type="cellIs" dxfId="626" priority="58" stopIfTrue="1" operator="equal">
      <formula>"Falla"</formula>
    </cfRule>
    <cfRule type="cellIs" dxfId="625" priority="57" stopIfTrue="1" operator="equal">
      <formula>"Pasa"</formula>
    </cfRule>
    <cfRule type="expression" dxfId="624" priority="56" stopIfTrue="1">
      <formula>ISBLANK(D1691)</formula>
    </cfRule>
    <cfRule type="cellIs" dxfId="623" priority="55" stopIfTrue="1" operator="equal">
      <formula>"-"</formula>
    </cfRule>
    <cfRule type="cellIs" dxfId="622" priority="61" stopIfTrue="1" operator="equal">
      <formula>"N/D"</formula>
    </cfRule>
    <cfRule type="cellIs" dxfId="621" priority="60" stopIfTrue="1" operator="equal">
      <formula>"N/T"</formula>
    </cfRule>
  </conditionalFormatting>
  <conditionalFormatting sqref="D1729:D1763">
    <cfRule type="cellIs" dxfId="620" priority="54" stopIfTrue="1" operator="equal">
      <formula>"N/D"</formula>
    </cfRule>
    <cfRule type="cellIs" dxfId="619" priority="53" stopIfTrue="1" operator="equal">
      <formula>"N/T"</formula>
    </cfRule>
    <cfRule type="cellIs" dxfId="618" priority="52" stopIfTrue="1" operator="equal">
      <formula>"N/A"</formula>
    </cfRule>
    <cfRule type="cellIs" dxfId="617" priority="51" stopIfTrue="1" operator="equal">
      <formula>"Falla"</formula>
    </cfRule>
    <cfRule type="cellIs" dxfId="616" priority="50" stopIfTrue="1" operator="equal">
      <formula>"Pasa"</formula>
    </cfRule>
    <cfRule type="expression" dxfId="615" priority="49" stopIfTrue="1">
      <formula>ISBLANK(D1729)</formula>
    </cfRule>
    <cfRule type="cellIs" dxfId="614" priority="48" stopIfTrue="1" operator="equal">
      <formula>"-"</formula>
    </cfRule>
  </conditionalFormatting>
  <conditionalFormatting sqref="D1767:D1801">
    <cfRule type="cellIs" dxfId="613" priority="47" stopIfTrue="1" operator="equal">
      <formula>"N/D"</formula>
    </cfRule>
    <cfRule type="cellIs" dxfId="612" priority="46" stopIfTrue="1" operator="equal">
      <formula>"N/T"</formula>
    </cfRule>
    <cfRule type="cellIs" dxfId="611" priority="45" stopIfTrue="1" operator="equal">
      <formula>"N/A"</formula>
    </cfRule>
    <cfRule type="cellIs" dxfId="610" priority="44" stopIfTrue="1" operator="equal">
      <formula>"Falla"</formula>
    </cfRule>
    <cfRule type="cellIs" dxfId="609" priority="43" stopIfTrue="1" operator="equal">
      <formula>"Pasa"</formula>
    </cfRule>
    <cfRule type="expression" dxfId="608" priority="42" stopIfTrue="1">
      <formula>ISBLANK(D1767)</formula>
    </cfRule>
    <cfRule type="cellIs" dxfId="607" priority="41" stopIfTrue="1" operator="equal">
      <formula>"-"</formula>
    </cfRule>
  </conditionalFormatting>
  <conditionalFormatting sqref="D1805:D1839">
    <cfRule type="cellIs" dxfId="606" priority="40" stopIfTrue="1" operator="equal">
      <formula>"N/D"</formula>
    </cfRule>
    <cfRule type="cellIs" dxfId="605" priority="39" stopIfTrue="1" operator="equal">
      <formula>"N/T"</formula>
    </cfRule>
    <cfRule type="cellIs" dxfId="604" priority="38" stopIfTrue="1" operator="equal">
      <formula>"N/A"</formula>
    </cfRule>
    <cfRule type="cellIs" dxfId="603" priority="37" stopIfTrue="1" operator="equal">
      <formula>"Falla"</formula>
    </cfRule>
    <cfRule type="cellIs" dxfId="602" priority="36" stopIfTrue="1" operator="equal">
      <formula>"Pasa"</formula>
    </cfRule>
    <cfRule type="expression" dxfId="601" priority="35" stopIfTrue="1">
      <formula>ISBLANK(D1805)</formula>
    </cfRule>
    <cfRule type="cellIs" dxfId="600" priority="34" stopIfTrue="1" operator="equal">
      <formula>"-"</formula>
    </cfRule>
  </conditionalFormatting>
  <conditionalFormatting sqref="D1843:D1877">
    <cfRule type="cellIs" dxfId="599" priority="33" stopIfTrue="1" operator="equal">
      <formula>"N/D"</formula>
    </cfRule>
    <cfRule type="cellIs" dxfId="598" priority="32" stopIfTrue="1" operator="equal">
      <formula>"N/T"</formula>
    </cfRule>
    <cfRule type="cellIs" dxfId="597" priority="31" stopIfTrue="1" operator="equal">
      <formula>"N/A"</formula>
    </cfRule>
    <cfRule type="cellIs" dxfId="596" priority="30" stopIfTrue="1" operator="equal">
      <formula>"Falla"</formula>
    </cfRule>
    <cfRule type="cellIs" dxfId="595" priority="29" stopIfTrue="1" operator="equal">
      <formula>"Pasa"</formula>
    </cfRule>
    <cfRule type="expression" dxfId="594" priority="28" stopIfTrue="1">
      <formula>ISBLANK(D1843)</formula>
    </cfRule>
    <cfRule type="cellIs" dxfId="593" priority="27" stopIfTrue="1" operator="equal">
      <formula>"-"</formula>
    </cfRule>
  </conditionalFormatting>
  <conditionalFormatting sqref="D1881:D1915">
    <cfRule type="cellIs" dxfId="592" priority="6" stopIfTrue="1" operator="equal">
      <formula>"N/T"</formula>
    </cfRule>
    <cfRule type="cellIs" dxfId="591" priority="7" stopIfTrue="1" operator="equal">
      <formula>"N/D"</formula>
    </cfRule>
    <cfRule type="cellIs" dxfId="590" priority="1" stopIfTrue="1" operator="equal">
      <formula>"-"</formula>
    </cfRule>
    <cfRule type="expression" dxfId="589" priority="2" stopIfTrue="1">
      <formula>ISBLANK(D1881)</formula>
    </cfRule>
    <cfRule type="cellIs" dxfId="588" priority="3" stopIfTrue="1" operator="equal">
      <formula>"Pasa"</formula>
    </cfRule>
    <cfRule type="cellIs" dxfId="587" priority="4" stopIfTrue="1" operator="equal">
      <formula>"Falla"</formula>
    </cfRule>
    <cfRule type="cellIs" dxfId="586" priority="5" stopIfTrue="1" operator="equal">
      <formula>"N/A"</formula>
    </cfRule>
  </conditionalFormatting>
  <conditionalFormatting sqref="E19:E53 E57:E91 E95:E129 E133:E167 E171:E205 E209:E243 E247:E281 E285:E319 E323:E357 E361:E395 E399:E433 E437:E471 E475:E509 E513:E547 E551:E585 E589:E623 E627:E661 E665:E699 E703:E737">
    <cfRule type="cellIs" dxfId="585" priority="733" stopIfTrue="1" operator="equal">
      <formula>"ERR"</formula>
    </cfRule>
  </conditionalFormatting>
  <conditionalFormatting sqref="E741:E775 E779:E813 E817:E851 E855:E889 E893:E927 E931:E965 E1045:E1079 E1083:E1117 E1159:E1193 E1197:E1231 E1235:E1269 E1273:E1307 E1311:E1345 E1349:E1383">
    <cfRule type="cellIs" dxfId="584" priority="612" stopIfTrue="1" operator="equal">
      <formula>"ERR"</formula>
    </cfRule>
  </conditionalFormatting>
  <conditionalFormatting sqref="E969:E1003 E1007:E1042">
    <cfRule type="cellIs" dxfId="583" priority="453" stopIfTrue="1" operator="equal">
      <formula>"ERR"</formula>
    </cfRule>
  </conditionalFormatting>
  <conditionalFormatting sqref="E1121:E1155">
    <cfRule type="cellIs" dxfId="582" priority="434" stopIfTrue="1" operator="equal">
      <formula>"ERR"</formula>
    </cfRule>
  </conditionalFormatting>
  <conditionalFormatting sqref="E1387:E1421 E1463:E1497 E1501:E1535 E1615:E1649 E1653:E1687 E1691:E1725 E1729:E1763">
    <cfRule type="cellIs" dxfId="581" priority="521" operator="equal">
      <formula>"ERR"</formula>
    </cfRule>
  </conditionalFormatting>
  <conditionalFormatting sqref="E1425:E1459">
    <cfRule type="cellIs" dxfId="580" priority="421" operator="equal">
      <formula>"ERR"</formula>
    </cfRule>
  </conditionalFormatting>
  <conditionalFormatting sqref="E1539:E1573 E1577:E1611">
    <cfRule type="cellIs" dxfId="579" priority="408" operator="equal">
      <formula>"ERR"</formula>
    </cfRule>
  </conditionalFormatting>
  <conditionalFormatting sqref="E1767:E1801 E1805:E1839">
    <cfRule type="cellIs" dxfId="578" priority="472" stopIfTrue="1" operator="equal">
      <formula>"ERR"</formula>
    </cfRule>
  </conditionalFormatting>
  <conditionalFormatting sqref="E1843:E1877">
    <cfRule type="cellIs" dxfId="577" priority="389" stopIfTrue="1" operator="equal">
      <formula>"ERR"</formula>
    </cfRule>
  </conditionalFormatting>
  <conditionalFormatting sqref="E1881:E1915">
    <cfRule type="cellIs" dxfId="576"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575" priority="727" stopIfTrue="1">
      <formula>ISBLANK(F19)</formula>
    </cfRule>
    <cfRule type="cellIs" dxfId="574" priority="728" stopIfTrue="1" operator="equal">
      <formula>"Pasa"</formula>
    </cfRule>
    <cfRule type="cellIs" dxfId="573" priority="729" stopIfTrue="1" operator="equal">
      <formula>"Falla"</formula>
    </cfRule>
    <cfRule type="cellIs" dxfId="572" priority="730" stopIfTrue="1" operator="equal">
      <formula>"N/A"</formula>
    </cfRule>
    <cfRule type="cellIs" dxfId="571" priority="731" stopIfTrue="1" operator="equal">
      <formula>"N/T"</formula>
    </cfRule>
    <cfRule type="cellIs" dxfId="570" priority="732" stopIfTrue="1" operator="equal">
      <formula>"N/D"</formula>
    </cfRule>
  </conditionalFormatting>
  <conditionalFormatting sqref="K23:K24">
    <cfRule type="expression" dxfId="569" priority="15" stopIfTrue="1">
      <formula>ISBLANK(K23)</formula>
    </cfRule>
    <cfRule type="cellIs" dxfId="568" priority="17" stopIfTrue="1" operator="equal">
      <formula>"Falla"</formula>
    </cfRule>
    <cfRule type="cellIs" dxfId="567" priority="16" stopIfTrue="1" operator="equal">
      <formula>"Pasa"</formula>
    </cfRule>
    <cfRule type="cellIs" dxfId="566" priority="20" stopIfTrue="1" operator="equal">
      <formula>"N/D"</formula>
    </cfRule>
    <cfRule type="cellIs" dxfId="565" priority="19" stopIfTrue="1" operator="equal">
      <formula>"N/T"</formula>
    </cfRule>
    <cfRule type="cellIs" dxfId="564" priority="18" stopIfTrue="1" operator="equal">
      <formula>"N/A"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8.899999999999999" customHeight="1">
      <c r="B8" s="231" t="s">
        <v>192</v>
      </c>
      <c r="C8" s="231"/>
      <c r="D8" s="231"/>
      <c r="E8" s="231"/>
      <c r="F8" s="231"/>
      <c r="G8" s="231"/>
      <c r="H8" s="231"/>
      <c r="I8" s="231"/>
      <c r="J8" s="231"/>
      <c r="K8" s="231"/>
      <c r="L8" s="231"/>
      <c r="M8" s="231"/>
      <c r="N8" s="18"/>
      <c r="O8" s="18"/>
    </row>
    <row r="9" spans="1:64" ht="24" customHeight="1">
      <c r="B9" s="230" t="s">
        <v>193</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99</v>
      </c>
      <c r="B1614" s="23" t="s">
        <v>91</v>
      </c>
      <c r="C1614" s="24" t="s">
        <v>236</v>
      </c>
      <c r="D1614" s="25" t="s">
        <v>101</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99</v>
      </c>
      <c r="B1652" s="23" t="s">
        <v>91</v>
      </c>
      <c r="C1652" s="24" t="s">
        <v>237</v>
      </c>
      <c r="D1652" s="25" t="s">
        <v>101</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99</v>
      </c>
      <c r="B1690" s="23" t="s">
        <v>91</v>
      </c>
      <c r="C1690" s="24" t="s">
        <v>238</v>
      </c>
      <c r="D1690" s="25" t="s">
        <v>101</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cellIs" dxfId="563" priority="349" stopIfTrue="1" operator="equal">
      <formula>"-"</formula>
    </cfRule>
    <cfRule type="cellIs" dxfId="562" priority="353" stopIfTrue="1" operator="equal">
      <formula>"N/A"</formula>
    </cfRule>
    <cfRule type="cellIs" dxfId="561" priority="352" stopIfTrue="1" operator="equal">
      <formula>"Falla"</formula>
    </cfRule>
    <cfRule type="cellIs" dxfId="560" priority="351" stopIfTrue="1" operator="equal">
      <formula>"Pasa"</formula>
    </cfRule>
    <cfRule type="expression" dxfId="559" priority="350" stopIfTrue="1">
      <formula>ISBLANK(D19)</formula>
    </cfRule>
    <cfRule type="cellIs" dxfId="558" priority="354" stopIfTrue="1" operator="equal">
      <formula>"N/T"</formula>
    </cfRule>
    <cfRule type="cellIs" dxfId="557" priority="355" stopIfTrue="1" operator="equal">
      <formula>"N/D"</formula>
    </cfRule>
  </conditionalFormatting>
  <conditionalFormatting sqref="D57:D91">
    <cfRule type="expression" dxfId="556" priority="343" stopIfTrue="1">
      <formula>ISBLANK(D57)</formula>
    </cfRule>
    <cfRule type="cellIs" dxfId="555" priority="342" stopIfTrue="1" operator="equal">
      <formula>"-"</formula>
    </cfRule>
    <cfRule type="cellIs" dxfId="554" priority="348" stopIfTrue="1" operator="equal">
      <formula>"N/D"</formula>
    </cfRule>
    <cfRule type="cellIs" dxfId="553" priority="347" stopIfTrue="1" operator="equal">
      <formula>"N/T"</formula>
    </cfRule>
    <cfRule type="cellIs" dxfId="552" priority="346" stopIfTrue="1" operator="equal">
      <formula>"N/A"</formula>
    </cfRule>
    <cfRule type="cellIs" dxfId="551" priority="345" stopIfTrue="1" operator="equal">
      <formula>"Falla"</formula>
    </cfRule>
    <cfRule type="cellIs" dxfId="550" priority="344" stopIfTrue="1" operator="equal">
      <formula>"Pasa"</formula>
    </cfRule>
  </conditionalFormatting>
  <conditionalFormatting sqref="D95:D129">
    <cfRule type="cellIs" dxfId="549" priority="340" stopIfTrue="1" operator="equal">
      <formula>"N/T"</formula>
    </cfRule>
    <cfRule type="cellIs" dxfId="548" priority="339" stopIfTrue="1" operator="equal">
      <formula>"N/A"</formula>
    </cfRule>
    <cfRule type="cellIs" dxfId="547" priority="338" stopIfTrue="1" operator="equal">
      <formula>"Falla"</formula>
    </cfRule>
    <cfRule type="cellIs" dxfId="546" priority="337" stopIfTrue="1" operator="equal">
      <formula>"Pasa"</formula>
    </cfRule>
    <cfRule type="expression" dxfId="545" priority="336" stopIfTrue="1">
      <formula>ISBLANK(D95)</formula>
    </cfRule>
    <cfRule type="cellIs" dxfId="544" priority="335" stopIfTrue="1" operator="equal">
      <formula>"-"</formula>
    </cfRule>
    <cfRule type="cellIs" dxfId="543" priority="341" stopIfTrue="1" operator="equal">
      <formula>"N/D"</formula>
    </cfRule>
  </conditionalFormatting>
  <conditionalFormatting sqref="D133:D167">
    <cfRule type="cellIs" dxfId="542" priority="330" stopIfTrue="1" operator="equal">
      <formula>"Pasa"</formula>
    </cfRule>
    <cfRule type="cellIs" dxfId="541" priority="334" stopIfTrue="1" operator="equal">
      <formula>"N/D"</formula>
    </cfRule>
    <cfRule type="cellIs" dxfId="540" priority="333" stopIfTrue="1" operator="equal">
      <formula>"N/T"</formula>
    </cfRule>
    <cfRule type="cellIs" dxfId="539" priority="332" stopIfTrue="1" operator="equal">
      <formula>"N/A"</formula>
    </cfRule>
    <cfRule type="cellIs" dxfId="538" priority="331" stopIfTrue="1" operator="equal">
      <formula>"Falla"</formula>
    </cfRule>
    <cfRule type="expression" dxfId="537" priority="329" stopIfTrue="1">
      <formula>ISBLANK(D133)</formula>
    </cfRule>
    <cfRule type="cellIs" dxfId="536" priority="328" stopIfTrue="1" operator="equal">
      <formula>"-"</formula>
    </cfRule>
  </conditionalFormatting>
  <conditionalFormatting sqref="D171:D205">
    <cfRule type="cellIs" dxfId="535" priority="318" stopIfTrue="1" operator="equal">
      <formula>"N/A"</formula>
    </cfRule>
    <cfRule type="cellIs" dxfId="534" priority="314" stopIfTrue="1" operator="equal">
      <formula>"-"</formula>
    </cfRule>
    <cfRule type="expression" dxfId="533" priority="315" stopIfTrue="1">
      <formula>ISBLANK(D171)</formula>
    </cfRule>
    <cfRule type="cellIs" dxfId="532" priority="316" stopIfTrue="1" operator="equal">
      <formula>"Pasa"</formula>
    </cfRule>
    <cfRule type="cellIs" dxfId="531" priority="317" stopIfTrue="1" operator="equal">
      <formula>"Falla"</formula>
    </cfRule>
    <cfRule type="cellIs" dxfId="530" priority="319" stopIfTrue="1" operator="equal">
      <formula>"N/T"</formula>
    </cfRule>
    <cfRule type="cellIs" dxfId="529" priority="320" stopIfTrue="1" operator="equal">
      <formula>"N/D"</formula>
    </cfRule>
  </conditionalFormatting>
  <conditionalFormatting sqref="D209:D243">
    <cfRule type="cellIs" dxfId="528" priority="307" stopIfTrue="1" operator="equal">
      <formula>"-"</formula>
    </cfRule>
    <cfRule type="expression" dxfId="527" priority="308" stopIfTrue="1">
      <formula>ISBLANK(D209)</formula>
    </cfRule>
    <cfRule type="cellIs" dxfId="526" priority="309" stopIfTrue="1" operator="equal">
      <formula>"Pasa"</formula>
    </cfRule>
    <cfRule type="cellIs" dxfId="525" priority="310" stopIfTrue="1" operator="equal">
      <formula>"Falla"</formula>
    </cfRule>
    <cfRule type="cellIs" dxfId="524" priority="311" stopIfTrue="1" operator="equal">
      <formula>"N/A"</formula>
    </cfRule>
    <cfRule type="cellIs" dxfId="523" priority="312" stopIfTrue="1" operator="equal">
      <formula>"N/T"</formula>
    </cfRule>
    <cfRule type="cellIs" dxfId="522" priority="313" stopIfTrue="1" operator="equal">
      <formula>"N/D"</formula>
    </cfRule>
  </conditionalFormatting>
  <conditionalFormatting sqref="D247:D281">
    <cfRule type="cellIs" dxfId="521" priority="304" stopIfTrue="1" operator="equal">
      <formula>"N/A"</formula>
    </cfRule>
    <cfRule type="cellIs" dxfId="520" priority="306" stopIfTrue="1" operator="equal">
      <formula>"N/D"</formula>
    </cfRule>
    <cfRule type="cellIs" dxfId="519" priority="305" stopIfTrue="1" operator="equal">
      <formula>"N/T"</formula>
    </cfRule>
    <cfRule type="cellIs" dxfId="518" priority="303" stopIfTrue="1" operator="equal">
      <formula>"Falla"</formula>
    </cfRule>
    <cfRule type="cellIs" dxfId="517" priority="302" stopIfTrue="1" operator="equal">
      <formula>"Pasa"</formula>
    </cfRule>
    <cfRule type="expression" dxfId="516" priority="301" stopIfTrue="1">
      <formula>ISBLANK(D247)</formula>
    </cfRule>
    <cfRule type="cellIs" dxfId="515" priority="300" stopIfTrue="1" operator="equal">
      <formula>"-"</formula>
    </cfRule>
  </conditionalFormatting>
  <conditionalFormatting sqref="D285:D319">
    <cfRule type="expression" dxfId="514" priority="294" stopIfTrue="1">
      <formula>ISBLANK(D285)</formula>
    </cfRule>
    <cfRule type="cellIs" dxfId="513" priority="295" stopIfTrue="1" operator="equal">
      <formula>"Pasa"</formula>
    </cfRule>
    <cfRule type="cellIs" dxfId="512" priority="296" stopIfTrue="1" operator="equal">
      <formula>"Falla"</formula>
    </cfRule>
    <cfRule type="cellIs" dxfId="511" priority="297" stopIfTrue="1" operator="equal">
      <formula>"N/A"</formula>
    </cfRule>
    <cfRule type="cellIs" dxfId="510" priority="298" stopIfTrue="1" operator="equal">
      <formula>"N/T"</formula>
    </cfRule>
    <cfRule type="cellIs" dxfId="509" priority="293" stopIfTrue="1" operator="equal">
      <formula>"-"</formula>
    </cfRule>
    <cfRule type="cellIs" dxfId="508" priority="299" stopIfTrue="1" operator="equal">
      <formula>"N/D"</formula>
    </cfRule>
  </conditionalFormatting>
  <conditionalFormatting sqref="D323:D357">
    <cfRule type="cellIs" dxfId="507" priority="291" stopIfTrue="1" operator="equal">
      <formula>"N/T"</formula>
    </cfRule>
    <cfRule type="cellIs" dxfId="506" priority="286" stopIfTrue="1" operator="equal">
      <formula>"-"</formula>
    </cfRule>
    <cfRule type="cellIs" dxfId="505" priority="292" stopIfTrue="1" operator="equal">
      <formula>"N/D"</formula>
    </cfRule>
    <cfRule type="expression" dxfId="504" priority="287" stopIfTrue="1">
      <formula>ISBLANK(D323)</formula>
    </cfRule>
    <cfRule type="cellIs" dxfId="503" priority="288" stopIfTrue="1" operator="equal">
      <formula>"Pasa"</formula>
    </cfRule>
    <cfRule type="cellIs" dxfId="502" priority="289" stopIfTrue="1" operator="equal">
      <formula>"Falla"</formula>
    </cfRule>
    <cfRule type="cellIs" dxfId="501" priority="290" stopIfTrue="1" operator="equal">
      <formula>"N/A"</formula>
    </cfRule>
  </conditionalFormatting>
  <conditionalFormatting sqref="D361:D395">
    <cfRule type="cellIs" dxfId="500" priority="284" stopIfTrue="1" operator="equal">
      <formula>"N/T"</formula>
    </cfRule>
    <cfRule type="cellIs" dxfId="499" priority="283" stopIfTrue="1" operator="equal">
      <formula>"N/A"</formula>
    </cfRule>
    <cfRule type="cellIs" dxfId="498" priority="282" stopIfTrue="1" operator="equal">
      <formula>"Falla"</formula>
    </cfRule>
    <cfRule type="cellIs" dxfId="497" priority="281" stopIfTrue="1" operator="equal">
      <formula>"Pasa"</formula>
    </cfRule>
    <cfRule type="expression" dxfId="496" priority="280" stopIfTrue="1">
      <formula>ISBLANK(D361)</formula>
    </cfRule>
    <cfRule type="cellIs" dxfId="495" priority="279" stopIfTrue="1" operator="equal">
      <formula>"-"</formula>
    </cfRule>
    <cfRule type="cellIs" dxfId="494" priority="285" stopIfTrue="1" operator="equal">
      <formula>"N/D"</formula>
    </cfRule>
  </conditionalFormatting>
  <conditionalFormatting sqref="D399:D433">
    <cfRule type="cellIs" dxfId="493" priority="277" stopIfTrue="1" operator="equal">
      <formula>"N/T"</formula>
    </cfRule>
    <cfRule type="cellIs" dxfId="492" priority="276" stopIfTrue="1" operator="equal">
      <formula>"N/A"</formula>
    </cfRule>
    <cfRule type="cellIs" dxfId="491" priority="275" stopIfTrue="1" operator="equal">
      <formula>"Falla"</formula>
    </cfRule>
    <cfRule type="cellIs" dxfId="490" priority="274" stopIfTrue="1" operator="equal">
      <formula>"Pasa"</formula>
    </cfRule>
    <cfRule type="expression" dxfId="489" priority="273" stopIfTrue="1">
      <formula>ISBLANK(D399)</formula>
    </cfRule>
    <cfRule type="cellIs" dxfId="488" priority="272" stopIfTrue="1" operator="equal">
      <formula>"-"</formula>
    </cfRule>
    <cfRule type="cellIs" dxfId="487" priority="278" stopIfTrue="1" operator="equal">
      <formula>"N/D"</formula>
    </cfRule>
  </conditionalFormatting>
  <conditionalFormatting sqref="D437:D471">
    <cfRule type="expression" dxfId="486" priority="266" stopIfTrue="1">
      <formula>ISBLANK(D437)</formula>
    </cfRule>
    <cfRule type="cellIs" dxfId="485" priority="271" stopIfTrue="1" operator="equal">
      <formula>"N/D"</formula>
    </cfRule>
    <cfRule type="cellIs" dxfId="484" priority="265" stopIfTrue="1" operator="equal">
      <formula>"-"</formula>
    </cfRule>
    <cfRule type="cellIs" dxfId="483" priority="270" stopIfTrue="1" operator="equal">
      <formula>"N/T"</formula>
    </cfRule>
    <cfRule type="cellIs" dxfId="482" priority="269" stopIfTrue="1" operator="equal">
      <formula>"N/A"</formula>
    </cfRule>
    <cfRule type="cellIs" dxfId="481" priority="268" stopIfTrue="1" operator="equal">
      <formula>"Falla"</formula>
    </cfRule>
    <cfRule type="cellIs" dxfId="480" priority="267" stopIfTrue="1" operator="equal">
      <formula>"Pasa"</formula>
    </cfRule>
  </conditionalFormatting>
  <conditionalFormatting sqref="D475:D509">
    <cfRule type="cellIs" dxfId="479" priority="263" stopIfTrue="1" operator="equal">
      <formula>"N/T"</formula>
    </cfRule>
    <cfRule type="cellIs" dxfId="478" priority="262" stopIfTrue="1" operator="equal">
      <formula>"N/A"</formula>
    </cfRule>
    <cfRule type="cellIs" dxfId="477" priority="261" stopIfTrue="1" operator="equal">
      <formula>"Falla"</formula>
    </cfRule>
    <cfRule type="cellIs" dxfId="476" priority="260" stopIfTrue="1" operator="equal">
      <formula>"Pasa"</formula>
    </cfRule>
    <cfRule type="expression" dxfId="475" priority="259" stopIfTrue="1">
      <formula>ISBLANK(D475)</formula>
    </cfRule>
    <cfRule type="cellIs" dxfId="474" priority="258" stopIfTrue="1" operator="equal">
      <formula>"-"</formula>
    </cfRule>
    <cfRule type="cellIs" dxfId="473" priority="264" stopIfTrue="1" operator="equal">
      <formula>"N/D"</formula>
    </cfRule>
  </conditionalFormatting>
  <conditionalFormatting sqref="D513:D547">
    <cfRule type="cellIs" dxfId="472" priority="253" stopIfTrue="1" operator="equal">
      <formula>"Pasa"</formula>
    </cfRule>
    <cfRule type="cellIs" dxfId="471" priority="254" stopIfTrue="1" operator="equal">
      <formula>"Falla"</formula>
    </cfRule>
    <cfRule type="cellIs" dxfId="470" priority="257" stopIfTrue="1" operator="equal">
      <formula>"N/D"</formula>
    </cfRule>
    <cfRule type="cellIs" dxfId="469" priority="256" stopIfTrue="1" operator="equal">
      <formula>"N/T"</formula>
    </cfRule>
    <cfRule type="cellIs" dxfId="468" priority="255" stopIfTrue="1" operator="equal">
      <formula>"N/A"</formula>
    </cfRule>
    <cfRule type="expression" dxfId="467" priority="252" stopIfTrue="1">
      <formula>ISBLANK(D513)</formula>
    </cfRule>
    <cfRule type="cellIs" dxfId="466" priority="251" stopIfTrue="1" operator="equal">
      <formula>"-"</formula>
    </cfRule>
  </conditionalFormatting>
  <conditionalFormatting sqref="D551:D585">
    <cfRule type="cellIs" dxfId="465" priority="248" stopIfTrue="1" operator="equal">
      <formula>"N/A"</formula>
    </cfRule>
    <cfRule type="cellIs" dxfId="464" priority="244" stopIfTrue="1" operator="equal">
      <formula>"-"</formula>
    </cfRule>
    <cfRule type="expression" dxfId="463" priority="245" stopIfTrue="1">
      <formula>ISBLANK(D551)</formula>
    </cfRule>
    <cfRule type="cellIs" dxfId="462" priority="249" stopIfTrue="1" operator="equal">
      <formula>"N/T"</formula>
    </cfRule>
    <cfRule type="cellIs" dxfId="461" priority="246" stopIfTrue="1" operator="equal">
      <formula>"Pasa"</formula>
    </cfRule>
    <cfRule type="cellIs" dxfId="460" priority="247" stopIfTrue="1" operator="equal">
      <formula>"Falla"</formula>
    </cfRule>
    <cfRule type="cellIs" dxfId="459" priority="250" stopIfTrue="1" operator="equal">
      <formula>"N/D"</formula>
    </cfRule>
  </conditionalFormatting>
  <conditionalFormatting sqref="D589:D623">
    <cfRule type="cellIs" dxfId="458" priority="241" stopIfTrue="1" operator="equal">
      <formula>"N/A"</formula>
    </cfRule>
    <cfRule type="cellIs" dxfId="457" priority="242" stopIfTrue="1" operator="equal">
      <formula>"N/T"</formula>
    </cfRule>
    <cfRule type="cellIs" dxfId="456" priority="243" stopIfTrue="1" operator="equal">
      <formula>"N/D"</formula>
    </cfRule>
    <cfRule type="cellIs" dxfId="455" priority="237" stopIfTrue="1" operator="equal">
      <formula>"-"</formula>
    </cfRule>
    <cfRule type="expression" dxfId="454" priority="238" stopIfTrue="1">
      <formula>ISBLANK(D589)</formula>
    </cfRule>
    <cfRule type="cellIs" dxfId="453" priority="239" stopIfTrue="1" operator="equal">
      <formula>"Pasa"</formula>
    </cfRule>
    <cfRule type="cellIs" dxfId="452" priority="240" stopIfTrue="1" operator="equal">
      <formula>"Falla"</formula>
    </cfRule>
  </conditionalFormatting>
  <conditionalFormatting sqref="D627:D661">
    <cfRule type="cellIs" dxfId="451" priority="236" stopIfTrue="1" operator="equal">
      <formula>"N/D"</formula>
    </cfRule>
    <cfRule type="cellIs" dxfId="450" priority="235" stopIfTrue="1" operator="equal">
      <formula>"N/T"</formula>
    </cfRule>
    <cfRule type="cellIs" dxfId="449" priority="234" stopIfTrue="1" operator="equal">
      <formula>"N/A"</formula>
    </cfRule>
    <cfRule type="cellIs" dxfId="448" priority="233" stopIfTrue="1" operator="equal">
      <formula>"Falla"</formula>
    </cfRule>
    <cfRule type="cellIs" dxfId="447" priority="232" stopIfTrue="1" operator="equal">
      <formula>"Pasa"</formula>
    </cfRule>
    <cfRule type="expression" dxfId="446" priority="231" stopIfTrue="1">
      <formula>ISBLANK(D627)</formula>
    </cfRule>
    <cfRule type="cellIs" dxfId="445" priority="230" stopIfTrue="1" operator="equal">
      <formula>"-"</formula>
    </cfRule>
  </conditionalFormatting>
  <conditionalFormatting sqref="D665:D699">
    <cfRule type="cellIs" dxfId="444" priority="229" stopIfTrue="1" operator="equal">
      <formula>"N/D"</formula>
    </cfRule>
    <cfRule type="cellIs" dxfId="443" priority="228" stopIfTrue="1" operator="equal">
      <formula>"N/T"</formula>
    </cfRule>
    <cfRule type="cellIs" dxfId="442" priority="227" stopIfTrue="1" operator="equal">
      <formula>"N/A"</formula>
    </cfRule>
    <cfRule type="cellIs" dxfId="441" priority="226" stopIfTrue="1" operator="equal">
      <formula>"Falla"</formula>
    </cfRule>
    <cfRule type="cellIs" dxfId="440" priority="225" stopIfTrue="1" operator="equal">
      <formula>"Pasa"</formula>
    </cfRule>
    <cfRule type="expression" dxfId="439" priority="224" stopIfTrue="1">
      <formula>ISBLANK(D665)</formula>
    </cfRule>
    <cfRule type="cellIs" dxfId="438" priority="223" stopIfTrue="1" operator="equal">
      <formula>"-"</formula>
    </cfRule>
  </conditionalFormatting>
  <conditionalFormatting sqref="D703:D737">
    <cfRule type="cellIs" dxfId="437" priority="218" stopIfTrue="1" operator="equal">
      <formula>"Pasa"</formula>
    </cfRule>
    <cfRule type="cellIs" dxfId="436" priority="222" stopIfTrue="1" operator="equal">
      <formula>"N/D"</formula>
    </cfRule>
    <cfRule type="cellIs" dxfId="435" priority="221" stopIfTrue="1" operator="equal">
      <formula>"N/T"</formula>
    </cfRule>
    <cfRule type="cellIs" dxfId="434" priority="220" stopIfTrue="1" operator="equal">
      <formula>"N/A"</formula>
    </cfRule>
    <cfRule type="cellIs" dxfId="433" priority="219" stopIfTrue="1" operator="equal">
      <formula>"Falla"</formula>
    </cfRule>
    <cfRule type="expression" dxfId="432" priority="217" stopIfTrue="1">
      <formula>ISBLANK(D703)</formula>
    </cfRule>
    <cfRule type="cellIs" dxfId="431" priority="216" stopIfTrue="1" operator="equal">
      <formula>"-"</formula>
    </cfRule>
  </conditionalFormatting>
  <conditionalFormatting sqref="D741:D775">
    <cfRule type="cellIs" dxfId="430" priority="215" stopIfTrue="1" operator="equal">
      <formula>"N/D"</formula>
    </cfRule>
    <cfRule type="cellIs" dxfId="429" priority="214" stopIfTrue="1" operator="equal">
      <formula>"N/T"</formula>
    </cfRule>
    <cfRule type="cellIs" dxfId="428" priority="213" stopIfTrue="1" operator="equal">
      <formula>"N/A"</formula>
    </cfRule>
    <cfRule type="cellIs" dxfId="427" priority="212" stopIfTrue="1" operator="equal">
      <formula>"Falla"</formula>
    </cfRule>
    <cfRule type="cellIs" dxfId="426" priority="211" stopIfTrue="1" operator="equal">
      <formula>"Pasa"</formula>
    </cfRule>
    <cfRule type="expression" dxfId="425" priority="210" stopIfTrue="1">
      <formula>ISBLANK(D741)</formula>
    </cfRule>
    <cfRule type="cellIs" dxfId="424" priority="209" stopIfTrue="1" operator="equal">
      <formula>"-"</formula>
    </cfRule>
  </conditionalFormatting>
  <conditionalFormatting sqref="D779:D813">
    <cfRule type="cellIs" dxfId="423" priority="202" stopIfTrue="1" operator="equal">
      <formula>"-"</formula>
    </cfRule>
    <cfRule type="expression" dxfId="422" priority="203" stopIfTrue="1">
      <formula>ISBLANK(D779)</formula>
    </cfRule>
    <cfRule type="cellIs" dxfId="421" priority="204" stopIfTrue="1" operator="equal">
      <formula>"Pasa"</formula>
    </cfRule>
    <cfRule type="cellIs" dxfId="420" priority="205" stopIfTrue="1" operator="equal">
      <formula>"Falla"</formula>
    </cfRule>
    <cfRule type="cellIs" dxfId="419" priority="207" stopIfTrue="1" operator="equal">
      <formula>"N/T"</formula>
    </cfRule>
    <cfRule type="cellIs" dxfId="418" priority="206" stopIfTrue="1" operator="equal">
      <formula>"N/A"</formula>
    </cfRule>
    <cfRule type="cellIs" dxfId="417" priority="208" stopIfTrue="1" operator="equal">
      <formula>"N/D"</formula>
    </cfRule>
  </conditionalFormatting>
  <conditionalFormatting sqref="D817:D851">
    <cfRule type="expression" dxfId="416" priority="196" stopIfTrue="1">
      <formula>ISBLANK(D817)</formula>
    </cfRule>
    <cfRule type="cellIs" dxfId="415" priority="195" stopIfTrue="1" operator="equal">
      <formula>"-"</formula>
    </cfRule>
    <cfRule type="cellIs" dxfId="414" priority="197" stopIfTrue="1" operator="equal">
      <formula>"Pasa"</formula>
    </cfRule>
    <cfRule type="cellIs" dxfId="413" priority="198" stopIfTrue="1" operator="equal">
      <formula>"Falla"</formula>
    </cfRule>
    <cfRule type="cellIs" dxfId="412" priority="199" stopIfTrue="1" operator="equal">
      <formula>"N/A"</formula>
    </cfRule>
    <cfRule type="cellIs" dxfId="411" priority="200" stopIfTrue="1" operator="equal">
      <formula>"N/T"</formula>
    </cfRule>
    <cfRule type="cellIs" dxfId="410" priority="201" stopIfTrue="1" operator="equal">
      <formula>"N/D"</formula>
    </cfRule>
  </conditionalFormatting>
  <conditionalFormatting sqref="D855:D889">
    <cfRule type="expression" dxfId="409" priority="189" stopIfTrue="1">
      <formula>ISBLANK(D855)</formula>
    </cfRule>
    <cfRule type="cellIs" dxfId="408" priority="190" stopIfTrue="1" operator="equal">
      <formula>"Pasa"</formula>
    </cfRule>
    <cfRule type="cellIs" dxfId="407" priority="191" stopIfTrue="1" operator="equal">
      <formula>"Falla"</formula>
    </cfRule>
    <cfRule type="cellIs" dxfId="406" priority="192" stopIfTrue="1" operator="equal">
      <formula>"N/A"</formula>
    </cfRule>
    <cfRule type="cellIs" dxfId="405" priority="193" stopIfTrue="1" operator="equal">
      <formula>"N/T"</formula>
    </cfRule>
    <cfRule type="cellIs" dxfId="404" priority="194" stopIfTrue="1" operator="equal">
      <formula>"N/D"</formula>
    </cfRule>
    <cfRule type="cellIs" dxfId="403" priority="188" stopIfTrue="1" operator="equal">
      <formula>"-"</formula>
    </cfRule>
  </conditionalFormatting>
  <conditionalFormatting sqref="D893:D927">
    <cfRule type="cellIs" dxfId="402" priority="184" stopIfTrue="1" operator="equal">
      <formula>"Falla"</formula>
    </cfRule>
    <cfRule type="cellIs" dxfId="401" priority="187" stopIfTrue="1" operator="equal">
      <formula>"N/D"</formula>
    </cfRule>
    <cfRule type="cellIs" dxfId="400" priority="186" stopIfTrue="1" operator="equal">
      <formula>"N/T"</formula>
    </cfRule>
    <cfRule type="cellIs" dxfId="399" priority="185" stopIfTrue="1" operator="equal">
      <formula>"N/A"</formula>
    </cfRule>
    <cfRule type="cellIs" dxfId="398" priority="183" stopIfTrue="1" operator="equal">
      <formula>"Pasa"</formula>
    </cfRule>
    <cfRule type="expression" dxfId="397" priority="182" stopIfTrue="1">
      <formula>ISBLANK(D893)</formula>
    </cfRule>
    <cfRule type="cellIs" dxfId="396" priority="181" stopIfTrue="1" operator="equal">
      <formula>"-"</formula>
    </cfRule>
  </conditionalFormatting>
  <conditionalFormatting sqref="D931:D965">
    <cfRule type="cellIs" dxfId="395" priority="179" stopIfTrue="1" operator="equal">
      <formula>"N/T"</formula>
    </cfRule>
    <cfRule type="cellIs" dxfId="394" priority="177" stopIfTrue="1" operator="equal">
      <formula>"Falla"</formula>
    </cfRule>
    <cfRule type="cellIs" dxfId="393" priority="176" stopIfTrue="1" operator="equal">
      <formula>"Pasa"</formula>
    </cfRule>
    <cfRule type="expression" dxfId="392" priority="175" stopIfTrue="1">
      <formula>ISBLANK(D931)</formula>
    </cfRule>
    <cfRule type="cellIs" dxfId="391" priority="174" stopIfTrue="1" operator="equal">
      <formula>"-"</formula>
    </cfRule>
    <cfRule type="cellIs" dxfId="390" priority="178" stopIfTrue="1" operator="equal">
      <formula>"N/A"</formula>
    </cfRule>
    <cfRule type="cellIs" dxfId="389" priority="180" stopIfTrue="1" operator="equal">
      <formula>"N/D"</formula>
    </cfRule>
  </conditionalFormatting>
  <conditionalFormatting sqref="D969:D1003">
    <cfRule type="cellIs" dxfId="388" priority="167" stopIfTrue="1" operator="equal">
      <formula>"-"</formula>
    </cfRule>
    <cfRule type="cellIs" dxfId="387" priority="173" stopIfTrue="1" operator="equal">
      <formula>"N/D"</formula>
    </cfRule>
    <cfRule type="cellIs" dxfId="386" priority="172" stopIfTrue="1" operator="equal">
      <formula>"N/T"</formula>
    </cfRule>
    <cfRule type="cellIs" dxfId="385" priority="171" stopIfTrue="1" operator="equal">
      <formula>"N/A"</formula>
    </cfRule>
    <cfRule type="cellIs" dxfId="384" priority="170" stopIfTrue="1" operator="equal">
      <formula>"Falla"</formula>
    </cfRule>
    <cfRule type="cellIs" dxfId="383" priority="169" stopIfTrue="1" operator="equal">
      <formula>"Pasa"</formula>
    </cfRule>
    <cfRule type="expression" dxfId="382" priority="168" stopIfTrue="1">
      <formula>ISBLANK(D969)</formula>
    </cfRule>
  </conditionalFormatting>
  <conditionalFormatting sqref="D1007:D1041">
    <cfRule type="cellIs" dxfId="381" priority="165" stopIfTrue="1" operator="equal">
      <formula>"N/T"</formula>
    </cfRule>
    <cfRule type="cellIs" dxfId="380" priority="164" stopIfTrue="1" operator="equal">
      <formula>"N/A"</formula>
    </cfRule>
    <cfRule type="cellIs" dxfId="379" priority="163" stopIfTrue="1" operator="equal">
      <formula>"Falla"</formula>
    </cfRule>
    <cfRule type="cellIs" dxfId="378" priority="162" stopIfTrue="1" operator="equal">
      <formula>"Pasa"</formula>
    </cfRule>
    <cfRule type="expression" dxfId="377" priority="161" stopIfTrue="1">
      <formula>ISBLANK(D1007)</formula>
    </cfRule>
    <cfRule type="cellIs" dxfId="376" priority="160" stopIfTrue="1" operator="equal">
      <formula>"-"</formula>
    </cfRule>
    <cfRule type="cellIs" dxfId="375" priority="166" stopIfTrue="1" operator="equal">
      <formula>"N/D"</formula>
    </cfRule>
  </conditionalFormatting>
  <conditionalFormatting sqref="D1045:D1079">
    <cfRule type="cellIs" dxfId="374" priority="156" stopIfTrue="1" operator="equal">
      <formula>"Falla"</formula>
    </cfRule>
    <cfRule type="cellIs" dxfId="373" priority="159" stopIfTrue="1" operator="equal">
      <formula>"N/D"</formula>
    </cfRule>
    <cfRule type="cellIs" dxfId="372" priority="158" stopIfTrue="1" operator="equal">
      <formula>"N/T"</formula>
    </cfRule>
    <cfRule type="cellIs" dxfId="371" priority="157" stopIfTrue="1" operator="equal">
      <formula>"N/A"</formula>
    </cfRule>
    <cfRule type="cellIs" dxfId="370" priority="155" stopIfTrue="1" operator="equal">
      <formula>"Pasa"</formula>
    </cfRule>
    <cfRule type="expression" dxfId="369" priority="154" stopIfTrue="1">
      <formula>ISBLANK(D1045)</formula>
    </cfRule>
    <cfRule type="cellIs" dxfId="368" priority="153" stopIfTrue="1" operator="equal">
      <formula>"-"</formula>
    </cfRule>
  </conditionalFormatting>
  <conditionalFormatting sqref="D1083:D1117">
    <cfRule type="cellIs" dxfId="367" priority="146" stopIfTrue="1" operator="equal">
      <formula>"-"</formula>
    </cfRule>
    <cfRule type="expression" dxfId="366" priority="147" stopIfTrue="1">
      <formula>ISBLANK(D1083)</formula>
    </cfRule>
    <cfRule type="cellIs" dxfId="365" priority="148" stopIfTrue="1" operator="equal">
      <formula>"Pasa"</formula>
    </cfRule>
    <cfRule type="cellIs" dxfId="364" priority="149" stopIfTrue="1" operator="equal">
      <formula>"Falla"</formula>
    </cfRule>
    <cfRule type="cellIs" dxfId="363" priority="150" stopIfTrue="1" operator="equal">
      <formula>"N/A"</formula>
    </cfRule>
    <cfRule type="cellIs" dxfId="362" priority="151" stopIfTrue="1" operator="equal">
      <formula>"N/T"</formula>
    </cfRule>
    <cfRule type="cellIs" dxfId="361" priority="152" stopIfTrue="1" operator="equal">
      <formula>"N/D"</formula>
    </cfRule>
  </conditionalFormatting>
  <conditionalFormatting sqref="D1121:D1155">
    <cfRule type="cellIs" dxfId="360" priority="139" stopIfTrue="1" operator="equal">
      <formula>"-"</formula>
    </cfRule>
    <cfRule type="expression" dxfId="359" priority="140" stopIfTrue="1">
      <formula>ISBLANK(D1121)</formula>
    </cfRule>
    <cfRule type="cellIs" dxfId="358" priority="141" stopIfTrue="1" operator="equal">
      <formula>"Pasa"</formula>
    </cfRule>
    <cfRule type="cellIs" dxfId="357" priority="142" stopIfTrue="1" operator="equal">
      <formula>"Falla"</formula>
    </cfRule>
    <cfRule type="cellIs" dxfId="356" priority="143" stopIfTrue="1" operator="equal">
      <formula>"N/A"</formula>
    </cfRule>
    <cfRule type="cellIs" dxfId="355" priority="144" stopIfTrue="1" operator="equal">
      <formula>"N/T"</formula>
    </cfRule>
    <cfRule type="cellIs" dxfId="354" priority="145" stopIfTrue="1" operator="equal">
      <formula>"N/D"</formula>
    </cfRule>
  </conditionalFormatting>
  <conditionalFormatting sqref="D1159:D1193">
    <cfRule type="cellIs" dxfId="353" priority="136" stopIfTrue="1" operator="equal">
      <formula>"N/A"</formula>
    </cfRule>
    <cfRule type="cellIs" dxfId="352" priority="138" stopIfTrue="1" operator="equal">
      <formula>"N/D"</formula>
    </cfRule>
    <cfRule type="cellIs" dxfId="351" priority="137" stopIfTrue="1" operator="equal">
      <formula>"N/T"</formula>
    </cfRule>
    <cfRule type="cellIs" dxfId="350" priority="135" stopIfTrue="1" operator="equal">
      <formula>"Falla"</formula>
    </cfRule>
    <cfRule type="cellIs" dxfId="349" priority="134" stopIfTrue="1" operator="equal">
      <formula>"Pasa"</formula>
    </cfRule>
    <cfRule type="expression" dxfId="348" priority="133" stopIfTrue="1">
      <formula>ISBLANK(D1159)</formula>
    </cfRule>
    <cfRule type="cellIs" dxfId="347" priority="132" stopIfTrue="1" operator="equal">
      <formula>"-"</formula>
    </cfRule>
  </conditionalFormatting>
  <conditionalFormatting sqref="D1197:D1231">
    <cfRule type="expression" dxfId="346" priority="126" stopIfTrue="1">
      <formula>ISBLANK(D1197)</formula>
    </cfRule>
    <cfRule type="cellIs" dxfId="345" priority="127" stopIfTrue="1" operator="equal">
      <formula>"Pasa"</formula>
    </cfRule>
    <cfRule type="cellIs" dxfId="344" priority="128" stopIfTrue="1" operator="equal">
      <formula>"Falla"</formula>
    </cfRule>
    <cfRule type="cellIs" dxfId="343" priority="129" stopIfTrue="1" operator="equal">
      <formula>"N/A"</formula>
    </cfRule>
    <cfRule type="cellIs" dxfId="342" priority="130" stopIfTrue="1" operator="equal">
      <formula>"N/T"</formula>
    </cfRule>
    <cfRule type="cellIs" dxfId="341" priority="125" stopIfTrue="1" operator="equal">
      <formula>"-"</formula>
    </cfRule>
    <cfRule type="cellIs" dxfId="340" priority="131" stopIfTrue="1" operator="equal">
      <formula>"N/D"</formula>
    </cfRule>
  </conditionalFormatting>
  <conditionalFormatting sqref="D1235:D1269">
    <cfRule type="cellIs" dxfId="339" priority="124" stopIfTrue="1" operator="equal">
      <formula>"N/D"</formula>
    </cfRule>
    <cfRule type="cellIs" dxfId="338" priority="123" stopIfTrue="1" operator="equal">
      <formula>"N/T"</formula>
    </cfRule>
    <cfRule type="expression" dxfId="337" priority="119" stopIfTrue="1">
      <formula>ISBLANK(D1235)</formula>
    </cfRule>
    <cfRule type="cellIs" dxfId="336" priority="120" stopIfTrue="1" operator="equal">
      <formula>"Pasa"</formula>
    </cfRule>
    <cfRule type="cellIs" dxfId="335" priority="121" stopIfTrue="1" operator="equal">
      <formula>"Falla"</formula>
    </cfRule>
    <cfRule type="cellIs" dxfId="334" priority="118" stopIfTrue="1" operator="equal">
      <formula>"-"</formula>
    </cfRule>
    <cfRule type="cellIs" dxfId="333" priority="122" stopIfTrue="1" operator="equal">
      <formula>"N/A"</formula>
    </cfRule>
  </conditionalFormatting>
  <conditionalFormatting sqref="D1273:D1307">
    <cfRule type="cellIs" dxfId="332" priority="116" stopIfTrue="1" operator="equal">
      <formula>"N/T"</formula>
    </cfRule>
    <cfRule type="cellIs" dxfId="331" priority="115" stopIfTrue="1" operator="equal">
      <formula>"N/A"</formula>
    </cfRule>
    <cfRule type="cellIs" dxfId="330" priority="114" stopIfTrue="1" operator="equal">
      <formula>"Falla"</formula>
    </cfRule>
    <cfRule type="cellIs" dxfId="329" priority="113" stopIfTrue="1" operator="equal">
      <formula>"Pasa"</formula>
    </cfRule>
    <cfRule type="expression" dxfId="328" priority="112" stopIfTrue="1">
      <formula>ISBLANK(D1273)</formula>
    </cfRule>
    <cfRule type="cellIs" dxfId="327" priority="111" stopIfTrue="1" operator="equal">
      <formula>"-"</formula>
    </cfRule>
    <cfRule type="cellIs" dxfId="326" priority="117" stopIfTrue="1" operator="equal">
      <formula>"N/D"</formula>
    </cfRule>
  </conditionalFormatting>
  <conditionalFormatting sqref="D1311:D1345">
    <cfRule type="expression" dxfId="325" priority="105" stopIfTrue="1">
      <formula>ISBLANK(D1311)</formula>
    </cfRule>
    <cfRule type="cellIs" dxfId="324" priority="110" stopIfTrue="1" operator="equal">
      <formula>"N/D"</formula>
    </cfRule>
    <cfRule type="cellIs" dxfId="323" priority="109" stopIfTrue="1" operator="equal">
      <formula>"N/T"</formula>
    </cfRule>
    <cfRule type="cellIs" dxfId="322" priority="108" stopIfTrue="1" operator="equal">
      <formula>"N/A"</formula>
    </cfRule>
    <cfRule type="cellIs" dxfId="321" priority="107" stopIfTrue="1" operator="equal">
      <formula>"Falla"</formula>
    </cfRule>
    <cfRule type="cellIs" dxfId="320" priority="106" stopIfTrue="1" operator="equal">
      <formula>"Pasa"</formula>
    </cfRule>
    <cfRule type="cellIs" dxfId="319" priority="104" stopIfTrue="1" operator="equal">
      <formula>"-"</formula>
    </cfRule>
  </conditionalFormatting>
  <conditionalFormatting sqref="D1349:D1383">
    <cfRule type="cellIs" dxfId="318" priority="99" stopIfTrue="1" operator="equal">
      <formula>"Pasa"</formula>
    </cfRule>
    <cfRule type="cellIs" dxfId="317" priority="103" stopIfTrue="1" operator="equal">
      <formula>"N/D"</formula>
    </cfRule>
    <cfRule type="cellIs" dxfId="316" priority="102" stopIfTrue="1" operator="equal">
      <formula>"N/T"</formula>
    </cfRule>
    <cfRule type="cellIs" dxfId="315" priority="101" stopIfTrue="1" operator="equal">
      <formula>"N/A"</formula>
    </cfRule>
    <cfRule type="cellIs" dxfId="314" priority="100" stopIfTrue="1" operator="equal">
      <formula>"Falla"</formula>
    </cfRule>
    <cfRule type="expression" dxfId="313" priority="98" stopIfTrue="1">
      <formula>ISBLANK(D1349)</formula>
    </cfRule>
    <cfRule type="cellIs" dxfId="312" priority="97" stopIfTrue="1" operator="equal">
      <formula>"-"</formula>
    </cfRule>
  </conditionalFormatting>
  <conditionalFormatting sqref="D1387:D1421">
    <cfRule type="cellIs" dxfId="311" priority="96" stopIfTrue="1" operator="equal">
      <formula>"N/D"</formula>
    </cfRule>
    <cfRule type="cellIs" dxfId="310" priority="95" stopIfTrue="1" operator="equal">
      <formula>"N/T"</formula>
    </cfRule>
    <cfRule type="cellIs" dxfId="309" priority="94" stopIfTrue="1" operator="equal">
      <formula>"N/A"</formula>
    </cfRule>
    <cfRule type="cellIs" dxfId="308" priority="93" stopIfTrue="1" operator="equal">
      <formula>"Falla"</formula>
    </cfRule>
    <cfRule type="cellIs" dxfId="307" priority="92" stopIfTrue="1" operator="equal">
      <formula>"Pasa"</formula>
    </cfRule>
    <cfRule type="expression" dxfId="306" priority="91" stopIfTrue="1">
      <formula>ISBLANK(D1387)</formula>
    </cfRule>
    <cfRule type="cellIs" dxfId="305" priority="90" stopIfTrue="1" operator="equal">
      <formula>"-"</formula>
    </cfRule>
  </conditionalFormatting>
  <conditionalFormatting sqref="D1425:D1459">
    <cfRule type="cellIs" dxfId="304" priority="88" stopIfTrue="1" operator="equal">
      <formula>"N/T"</formula>
    </cfRule>
    <cfRule type="cellIs" dxfId="303" priority="87" stopIfTrue="1" operator="equal">
      <formula>"N/A"</formula>
    </cfRule>
    <cfRule type="cellIs" dxfId="302" priority="86" stopIfTrue="1" operator="equal">
      <formula>"Falla"</formula>
    </cfRule>
    <cfRule type="cellIs" dxfId="301" priority="85" stopIfTrue="1" operator="equal">
      <formula>"Pasa"</formula>
    </cfRule>
    <cfRule type="expression" dxfId="300" priority="84" stopIfTrue="1">
      <formula>ISBLANK(D1425)</formula>
    </cfRule>
    <cfRule type="cellIs" dxfId="299" priority="83" stopIfTrue="1" operator="equal">
      <formula>"-"</formula>
    </cfRule>
    <cfRule type="cellIs" dxfId="298" priority="89" stopIfTrue="1" operator="equal">
      <formula>"N/D"</formula>
    </cfRule>
  </conditionalFormatting>
  <conditionalFormatting sqref="D1463:D1497">
    <cfRule type="cellIs" dxfId="297" priority="82" stopIfTrue="1" operator="equal">
      <formula>"N/D"</formula>
    </cfRule>
    <cfRule type="cellIs" dxfId="296" priority="81" stopIfTrue="1" operator="equal">
      <formula>"N/T"</formula>
    </cfRule>
    <cfRule type="cellIs" dxfId="295" priority="80" stopIfTrue="1" operator="equal">
      <formula>"N/A"</formula>
    </cfRule>
    <cfRule type="cellIs" dxfId="294" priority="79" stopIfTrue="1" operator="equal">
      <formula>"Falla"</formula>
    </cfRule>
    <cfRule type="cellIs" dxfId="293" priority="78" stopIfTrue="1" operator="equal">
      <formula>"Pasa"</formula>
    </cfRule>
    <cfRule type="expression" dxfId="292" priority="77" stopIfTrue="1">
      <formula>ISBLANK(D1463)</formula>
    </cfRule>
    <cfRule type="cellIs" dxfId="291" priority="76" stopIfTrue="1" operator="equal">
      <formula>"-"</formula>
    </cfRule>
  </conditionalFormatting>
  <conditionalFormatting sqref="D1501:D1535">
    <cfRule type="cellIs" dxfId="290" priority="74" stopIfTrue="1" operator="equal">
      <formula>"N/T"</formula>
    </cfRule>
    <cfRule type="cellIs" dxfId="289" priority="73" stopIfTrue="1" operator="equal">
      <formula>"N/A"</formula>
    </cfRule>
    <cfRule type="cellIs" dxfId="288" priority="72" stopIfTrue="1" operator="equal">
      <formula>"Falla"</formula>
    </cfRule>
    <cfRule type="cellIs" dxfId="287" priority="71" stopIfTrue="1" operator="equal">
      <formula>"Pasa"</formula>
    </cfRule>
    <cfRule type="expression" dxfId="286" priority="70" stopIfTrue="1">
      <formula>ISBLANK(D1501)</formula>
    </cfRule>
    <cfRule type="cellIs" dxfId="285" priority="69" stopIfTrue="1" operator="equal">
      <formula>"-"</formula>
    </cfRule>
    <cfRule type="cellIs" dxfId="284" priority="75" stopIfTrue="1" operator="equal">
      <formula>"N/D"</formula>
    </cfRule>
  </conditionalFormatting>
  <conditionalFormatting sqref="D1539:D1573">
    <cfRule type="cellIs" dxfId="283" priority="67" stopIfTrue="1" operator="equal">
      <formula>"N/T"</formula>
    </cfRule>
    <cfRule type="cellIs" dxfId="282" priority="68" stopIfTrue="1" operator="equal">
      <formula>"N/D"</formula>
    </cfRule>
    <cfRule type="cellIs" dxfId="281" priority="62" stopIfTrue="1" operator="equal">
      <formula>"-"</formula>
    </cfRule>
    <cfRule type="cellIs" dxfId="280" priority="66" stopIfTrue="1" operator="equal">
      <formula>"N/A"</formula>
    </cfRule>
    <cfRule type="cellIs" dxfId="279" priority="65" stopIfTrue="1" operator="equal">
      <formula>"Falla"</formula>
    </cfRule>
    <cfRule type="expression" dxfId="278" priority="63" stopIfTrue="1">
      <formula>ISBLANK(D1539)</formula>
    </cfRule>
    <cfRule type="cellIs" dxfId="277" priority="64" stopIfTrue="1" operator="equal">
      <formula>"Pasa"</formula>
    </cfRule>
  </conditionalFormatting>
  <conditionalFormatting sqref="D1577:D1611">
    <cfRule type="cellIs" dxfId="276" priority="61" stopIfTrue="1" operator="equal">
      <formula>"N/D"</formula>
    </cfRule>
    <cfRule type="cellIs" dxfId="275" priority="60" stopIfTrue="1" operator="equal">
      <formula>"N/T"</formula>
    </cfRule>
    <cfRule type="cellIs" dxfId="274" priority="59" stopIfTrue="1" operator="equal">
      <formula>"N/A"</formula>
    </cfRule>
    <cfRule type="cellIs" dxfId="273" priority="58" stopIfTrue="1" operator="equal">
      <formula>"Falla"</formula>
    </cfRule>
    <cfRule type="cellIs" dxfId="272" priority="57" stopIfTrue="1" operator="equal">
      <formula>"Pasa"</formula>
    </cfRule>
    <cfRule type="expression" dxfId="271" priority="56" stopIfTrue="1">
      <formula>ISBLANK(D1577)</formula>
    </cfRule>
    <cfRule type="cellIs" dxfId="270" priority="55" stopIfTrue="1" operator="equal">
      <formula>"-"</formula>
    </cfRule>
  </conditionalFormatting>
  <conditionalFormatting sqref="D1615:D1649">
    <cfRule type="cellIs" dxfId="269" priority="51" stopIfTrue="1" operator="equal">
      <formula>"Falla"</formula>
    </cfRule>
    <cfRule type="cellIs" dxfId="268" priority="48" stopIfTrue="1" operator="equal">
      <formula>"-"</formula>
    </cfRule>
    <cfRule type="expression" dxfId="267" priority="49" stopIfTrue="1">
      <formula>ISBLANK(D1615)</formula>
    </cfRule>
    <cfRule type="cellIs" dxfId="266" priority="50" stopIfTrue="1" operator="equal">
      <formula>"Pasa"</formula>
    </cfRule>
    <cfRule type="cellIs" dxfId="265" priority="54" stopIfTrue="1" operator="equal">
      <formula>"N/D"</formula>
    </cfRule>
    <cfRule type="cellIs" dxfId="264" priority="53" stopIfTrue="1" operator="equal">
      <formula>"N/T"</formula>
    </cfRule>
    <cfRule type="cellIs" dxfId="263" priority="52" stopIfTrue="1" operator="equal">
      <formula>"N/A"</formula>
    </cfRule>
  </conditionalFormatting>
  <conditionalFormatting sqref="D1653:D1687">
    <cfRule type="cellIs" dxfId="262" priority="41" stopIfTrue="1" operator="equal">
      <formula>"-"</formula>
    </cfRule>
    <cfRule type="expression" dxfId="261" priority="42" stopIfTrue="1">
      <formula>ISBLANK(D1653)</formula>
    </cfRule>
    <cfRule type="cellIs" dxfId="260" priority="43" stopIfTrue="1" operator="equal">
      <formula>"Pasa"</formula>
    </cfRule>
    <cfRule type="cellIs" dxfId="259" priority="44" stopIfTrue="1" operator="equal">
      <formula>"Falla"</formula>
    </cfRule>
    <cfRule type="cellIs" dxfId="258" priority="45" stopIfTrue="1" operator="equal">
      <formula>"N/A"</formula>
    </cfRule>
    <cfRule type="cellIs" dxfId="257" priority="46" stopIfTrue="1" operator="equal">
      <formula>"N/T"</formula>
    </cfRule>
    <cfRule type="cellIs" dxfId="256" priority="47" stopIfTrue="1" operator="equal">
      <formula>"N/D"</formula>
    </cfRule>
  </conditionalFormatting>
  <conditionalFormatting sqref="D1691:D1725">
    <cfRule type="cellIs" dxfId="255" priority="19" stopIfTrue="1" operator="equal">
      <formula>"N/D"</formula>
    </cfRule>
    <cfRule type="cellIs" dxfId="254" priority="13" stopIfTrue="1" operator="equal">
      <formula>"-"</formula>
    </cfRule>
    <cfRule type="cellIs" dxfId="253" priority="18" stopIfTrue="1" operator="equal">
      <formula>"N/T"</formula>
    </cfRule>
    <cfRule type="cellIs" dxfId="252" priority="17" stopIfTrue="1" operator="equal">
      <formula>"N/A"</formula>
    </cfRule>
    <cfRule type="cellIs" dxfId="251" priority="16" stopIfTrue="1" operator="equal">
      <formula>"Falla"</formula>
    </cfRule>
    <cfRule type="cellIs" dxfId="250" priority="15" stopIfTrue="1" operator="equal">
      <formula>"Pasa"</formula>
    </cfRule>
    <cfRule type="expression" dxfId="249"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248" priority="687" stopIfTrue="1" operator="equal">
      <formula>"ERR"</formula>
    </cfRule>
  </conditionalFormatting>
  <conditionalFormatting sqref="E741:E775 E779:E813 E817:E851 E855:E889 E893:E927 E931:E965 E1007:E1041 E1045:E1079 E1083:E1117 E1121:E1155 E1159:E1193 E1197:E1231 E1235:E1269 E1273:E1307">
    <cfRule type="cellIs" dxfId="247" priority="566" stopIfTrue="1" operator="equal">
      <formula>"ERR"</formula>
    </cfRule>
  </conditionalFormatting>
  <conditionalFormatting sqref="E969:E1004">
    <cfRule type="cellIs" dxfId="246" priority="407" stopIfTrue="1" operator="equal">
      <formula>"ERR"</formula>
    </cfRule>
  </conditionalFormatting>
  <conditionalFormatting sqref="E1311:E1345 E1387:E1421 E1425:E1459 E1463:E1497 E1501:E1535 E1539:E1573 E1577:E1611">
    <cfRule type="cellIs" dxfId="245" priority="475" operator="equal">
      <formula>"ERR"</formula>
    </cfRule>
  </conditionalFormatting>
  <conditionalFormatting sqref="E1349:E1383">
    <cfRule type="cellIs" dxfId="244" priority="394" operator="equal">
      <formula>"ERR"</formula>
    </cfRule>
  </conditionalFormatting>
  <conditionalFormatting sqref="E1615:E1649 E1653:E1687">
    <cfRule type="cellIs" dxfId="243" priority="426" stopIfTrue="1" operator="equal">
      <formula>"ERR"</formula>
    </cfRule>
  </conditionalFormatting>
  <conditionalFormatting sqref="E1691:E1725">
    <cfRule type="cellIs" dxfId="242"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241" priority="681" stopIfTrue="1">
      <formula>ISBLANK(F19)</formula>
    </cfRule>
    <cfRule type="cellIs" dxfId="240" priority="682" stopIfTrue="1" operator="equal">
      <formula>"Pasa"</formula>
    </cfRule>
    <cfRule type="cellIs" dxfId="239" priority="683" stopIfTrue="1" operator="equal">
      <formula>"Falla"</formula>
    </cfRule>
    <cfRule type="cellIs" dxfId="238" priority="684" stopIfTrue="1" operator="equal">
      <formula>"N/A"</formula>
    </cfRule>
    <cfRule type="cellIs" dxfId="237" priority="685" stopIfTrue="1" operator="equal">
      <formula>"N/T"</formula>
    </cfRule>
    <cfRule type="cellIs" dxfId="236" priority="686" stopIfTrue="1" operator="equal">
      <formula>"N/D"</formula>
    </cfRule>
  </conditionalFormatting>
  <conditionalFormatting sqref="K23:K24">
    <cfRule type="cellIs" dxfId="235" priority="6" stopIfTrue="1" operator="equal">
      <formula>"N/D"</formula>
    </cfRule>
    <cfRule type="cellIs" dxfId="234" priority="5" stopIfTrue="1" operator="equal">
      <formula>"N/T"</formula>
    </cfRule>
    <cfRule type="cellIs" dxfId="233" priority="4" stopIfTrue="1" operator="equal">
      <formula>"N/A"</formula>
    </cfRule>
    <cfRule type="cellIs" dxfId="232" priority="2" stopIfTrue="1" operator="equal">
      <formula>"Pasa"</formula>
    </cfRule>
    <cfRule type="expression" dxfId="231" priority="1" stopIfTrue="1">
      <formula>ISBLANK(K23)</formula>
    </cfRule>
    <cfRule type="cellIs" dxfId="230"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6E5555-99D3-4FA9-96DC-DC88B9940306}">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12bf43ed-f242-4ab4-a947-e37214b0e6cd"/>
    <ds:schemaRef ds:uri="http://www.w3.org/XML/1998/namespace"/>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2026-06-25T05:31:12Z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